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-20" yWindow="0" windowWidth="28800" windowHeight="16740" tabRatio="778"/>
  </bookViews>
  <sheets>
    <sheet name="MM v operating exp" sheetId="1" r:id="rId1"/>
    <sheet name="MM by charity" sheetId="2" r:id="rId2"/>
    <sheet name="MM by donation size" sheetId="3" r:id="rId3"/>
    <sheet name="CN and GS" sheetId="6" r:id="rId4"/>
    <sheet name="Web sources" sheetId="11" r:id="rId5"/>
    <sheet name="All donor sources" sheetId="12" r:id="rId6"/>
    <sheet name="Survey results" sheetId="14" r:id="rId7"/>
    <sheet name="Other MM" sheetId="15" r:id="rId8"/>
    <sheet name="Unrestricted donors" sheetId="17" r:id="rId9"/>
    <sheet name="$50k+ donors" sheetId="18" r:id="rId10"/>
  </sheets>
  <externalReferences>
    <externalReference r:id="rId11"/>
    <externalReference r:id="rId12"/>
  </externalReferences>
  <definedNames>
    <definedName name="_xlnm._FilterDatabase" localSheetId="5" hidden="1">'All donor sources'!#REF!</definedName>
    <definedName name="_xlnm._FilterDatabase" localSheetId="1" hidden="1">'MM by charity'!$A$21:$A$13394</definedName>
    <definedName name="Emails" localSheetId="6">#REF!</definedName>
    <definedName name="Emails">#REF!</definedName>
    <definedName name="Excel_BuiltIn__FilterDatabase_5" localSheetId="6">'[1]Mail merge'!#REF!</definedName>
    <definedName name="Excel_BuiltIn__FilterDatabase_5">'[2]Mail merge'!#REF!</definedName>
    <definedName name="Excel_BuiltIn_Extract" localSheetId="6">'[1]All donations'!#REF!</definedName>
    <definedName name="Excel_BuiltIn_Extract">'[2]All donations'!#REF!</definedName>
    <definedName name="Excel_BuiltIn_Extract_1" localSheetId="6">'[1]Through GiveWell'!#REF!</definedName>
    <definedName name="Excel_BuiltIn_Extract_1">'[2]Through GiveWell'!#REF!</definedName>
    <definedName name="_xlnm.Extract" localSheetId="5">'All donor sources'!#REF!</definedName>
    <definedName name="_xlnm.Extract" localSheetId="1">'MM by charity'!$M$18</definedName>
    <definedName name="_xlnm.Extract" localSheetId="8">'Unrestricted donors'!#REF!</definedName>
    <definedName name="GiveWellsearch" localSheetId="6">#REF!</definedName>
    <definedName name="GiveWellsearch">#REF!</definedName>
    <definedName name="RawWebData" localSheetId="6">#REF!</definedName>
    <definedName name="RawWebData">#REF!</definedName>
    <definedName name="Uniques" localSheetId="6">#REF!</definedName>
    <definedName name="Uniques">#REF!</definedName>
  </definedName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3" l="1"/>
  <c r="I3" i="3"/>
  <c r="B8" i="1"/>
  <c r="C8" i="18"/>
  <c r="C7" i="18"/>
  <c r="B8" i="18"/>
  <c r="D8" i="18"/>
  <c r="E8" i="18"/>
  <c r="B7" i="18"/>
  <c r="D7" i="18"/>
  <c r="E7" i="18"/>
  <c r="H7" i="11"/>
  <c r="D10" i="17"/>
  <c r="E10" i="17"/>
  <c r="C10" i="17"/>
  <c r="B10" i="17"/>
  <c r="C7" i="15"/>
  <c r="E9" i="3"/>
  <c r="B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16" i="12"/>
  <c r="C65" i="14"/>
  <c r="B65" i="14"/>
  <c r="C52" i="14"/>
  <c r="C53" i="14"/>
  <c r="B53" i="14"/>
  <c r="B15" i="14"/>
  <c r="B6" i="14"/>
  <c r="C42" i="14"/>
  <c r="B16" i="14"/>
  <c r="C31" i="14"/>
  <c r="C24" i="14"/>
  <c r="C22" i="14"/>
  <c r="C30" i="14"/>
  <c r="C32" i="14"/>
  <c r="C33" i="14"/>
  <c r="C6" i="14"/>
  <c r="C16" i="14"/>
  <c r="B33" i="14"/>
  <c r="B43" i="14"/>
  <c r="C43" i="14"/>
  <c r="B66" i="14"/>
  <c r="C66" i="14"/>
  <c r="I5" i="3"/>
  <c r="I4" i="3"/>
  <c r="I6" i="3"/>
  <c r="I7" i="3"/>
  <c r="I8" i="3"/>
  <c r="I9" i="3"/>
  <c r="H8" i="3"/>
  <c r="H3" i="3"/>
  <c r="H4" i="3"/>
  <c r="H5" i="3"/>
  <c r="H6" i="3"/>
  <c r="H7" i="3"/>
  <c r="H9" i="3"/>
  <c r="C9" i="3"/>
  <c r="J9" i="3"/>
  <c r="J3" i="3"/>
  <c r="J4" i="3"/>
  <c r="J5" i="3"/>
  <c r="J6" i="3"/>
  <c r="J7" i="3"/>
  <c r="J8" i="3"/>
  <c r="D9" i="3"/>
  <c r="K9" i="3"/>
  <c r="K4" i="3"/>
  <c r="K5" i="3"/>
  <c r="K6" i="3"/>
  <c r="K7" i="3"/>
  <c r="K8" i="3"/>
  <c r="K3" i="3"/>
  <c r="K7" i="11"/>
  <c r="H8" i="11"/>
  <c r="E8" i="1"/>
  <c r="F8" i="1"/>
  <c r="K8" i="11"/>
</calcChain>
</file>

<file path=xl/sharedStrings.xml><?xml version="1.0" encoding="utf-8"?>
<sst xmlns="http://schemas.openxmlformats.org/spreadsheetml/2006/main" count="215" uniqueCount="141">
  <si>
    <t>Year</t>
  </si>
  <si>
    <t>Total operating expenses (excludes grants and in-kind donations)</t>
  </si>
  <si>
    <t>Good Ventures</t>
  </si>
  <si>
    <t>Other money moved</t>
  </si>
  <si>
    <t>Amount</t>
  </si>
  <si>
    <t>VillageReach</t>
  </si>
  <si>
    <t>Pratham</t>
  </si>
  <si>
    <t>GiveWell</t>
  </si>
  <si>
    <t>Peter Singer</t>
  </si>
  <si>
    <t>GiveDirectly</t>
  </si>
  <si>
    <t>Unknown</t>
  </si>
  <si>
    <t>Small Enterprise Foundation</t>
  </si>
  <si>
    <t>Total</t>
  </si>
  <si>
    <t>Ratio</t>
  </si>
  <si>
    <t>Against Malaria Foundation</t>
  </si>
  <si>
    <t>Schistosomiasis Control Initiative</t>
  </si>
  <si>
    <t>Nurse-Family Partnership</t>
  </si>
  <si>
    <t>Knowledge is Power Program</t>
  </si>
  <si>
    <t>Village Enterprise Fund</t>
  </si>
  <si>
    <t>Stop TB Partnership</t>
  </si>
  <si>
    <t>Other</t>
  </si>
  <si>
    <t>Nyaya Health</t>
  </si>
  <si>
    <t>Innovations for Poverty Action</t>
  </si>
  <si>
    <t>Population Services International</t>
  </si>
  <si>
    <t>Organization</t>
  </si>
  <si>
    <t>Charity Navigator</t>
  </si>
  <si>
    <t>GuideStar</t>
  </si>
  <si>
    <t>Source</t>
  </si>
  <si>
    <t># of donors</t>
  </si>
  <si>
    <t>Marginal Revolution</t>
  </si>
  <si>
    <t>Personal referral</t>
  </si>
  <si>
    <t>Size buckets</t>
  </si>
  <si>
    <t>Amount donated</t>
  </si>
  <si>
    <t>$100,000+</t>
  </si>
  <si>
    <t>$50,000 - $99,999</t>
  </si>
  <si>
    <t>$10,000 - $49,000</t>
  </si>
  <si>
    <t>$5,000 - $9,999</t>
  </si>
  <si>
    <t>$1,000 - $4,999</t>
  </si>
  <si>
    <t>$0 - $999</t>
  </si>
  <si>
    <t>#</t>
  </si>
  <si>
    <t>$</t>
  </si>
  <si>
    <t>% growth</t>
  </si>
  <si>
    <t>Search</t>
  </si>
  <si>
    <t>Direct</t>
  </si>
  <si>
    <t>Google AdWords</t>
  </si>
  <si>
    <t>Referral links</t>
  </si>
  <si>
    <t>Visitors</t>
  </si>
  <si>
    <t>% of total</t>
  </si>
  <si>
    <t>Increase</t>
  </si>
  <si>
    <t>% of increase</t>
  </si>
  <si>
    <t>facebook.com</t>
  </si>
  <si>
    <t>nytimes.com</t>
  </si>
  <si>
    <t>reddit.com</t>
  </si>
  <si>
    <t>givedirectly.org</t>
  </si>
  <si>
    <t>Giving What We Can</t>
  </si>
  <si>
    <t>Internet search</t>
  </si>
  <si>
    <t>LessWrong.com</t>
  </si>
  <si>
    <t>Rationally Speaking podcast</t>
  </si>
  <si>
    <t>NY Times</t>
  </si>
  <si>
    <t>Other newspaper/magazine</t>
  </si>
  <si>
    <t>twitter.com</t>
  </si>
  <si>
    <t>en.wikipedia.org</t>
  </si>
  <si>
    <t>Top referral domains in 2012</t>
  </si>
  <si>
    <t>Number</t>
  </si>
  <si>
    <t>%</t>
  </si>
  <si>
    <t>TV/radio</t>
  </si>
  <si>
    <t>Visitors from top 5 referral domains</t>
  </si>
  <si>
    <t>% of referral visitors from top 5</t>
  </si>
  <si>
    <t>Top referral domains in 2013</t>
  </si>
  <si>
    <t>tampabay.com</t>
  </si>
  <si>
    <t>Evidence Action, which runs the Deworm the World Initiaitive</t>
  </si>
  <si>
    <t>Past standout organizations</t>
  </si>
  <si>
    <t>Change in # of donors</t>
  </si>
  <si>
    <t>By profession</t>
  </si>
  <si>
    <t>Profession</t>
  </si>
  <si>
    <t>Finance</t>
  </si>
  <si>
    <t>Other business</t>
  </si>
  <si>
    <t>Retired</t>
  </si>
  <si>
    <t>Government</t>
  </si>
  <si>
    <t>Law</t>
  </si>
  <si>
    <t>Healthcare</t>
  </si>
  <si>
    <t>No information</t>
  </si>
  <si>
    <t>By source</t>
  </si>
  <si>
    <t>Amount given</t>
  </si>
  <si>
    <t>Online referral</t>
  </si>
  <si>
    <t>Personal connection to staff</t>
  </si>
  <si>
    <t>New York Times</t>
  </si>
  <si>
    <t>By counterfactual</t>
  </si>
  <si>
    <t>Response</t>
  </si>
  <si>
    <t>Reallocated</t>
  </si>
  <si>
    <t>Just beginning to give</t>
  </si>
  <si>
    <t>Some reallocated, some increased</t>
  </si>
  <si>
    <t>Increased</t>
  </si>
  <si>
    <t>Reallocated breakdown</t>
  </si>
  <si>
    <t>Other international</t>
  </si>
  <si>
    <t>Other domestic</t>
  </si>
  <si>
    <t>Other international and domestic</t>
  </si>
  <si>
    <t>By age</t>
  </si>
  <si>
    <t>Age range</t>
  </si>
  <si>
    <t>20s</t>
  </si>
  <si>
    <t>30s</t>
  </si>
  <si>
    <t>40s</t>
  </si>
  <si>
    <t>50s</t>
  </si>
  <si>
    <t>60s</t>
  </si>
  <si>
    <t>70s</t>
  </si>
  <si>
    <t>Number of donors</t>
  </si>
  <si>
    <t>Breakdowns - 2013 $2k+ donors</t>
  </si>
  <si>
    <t>Academia</t>
  </si>
  <si>
    <t>Software/technology</t>
  </si>
  <si>
    <t>Non-profit</t>
  </si>
  <si>
    <t>80 or older</t>
  </si>
  <si>
    <t>Purpose</t>
  </si>
  <si>
    <t>General support</t>
  </si>
  <si>
    <t>Update to Millions Saved Project</t>
  </si>
  <si>
    <t>Center for Global Development</t>
  </si>
  <si>
    <t>Washington Office on Latin America</t>
  </si>
  <si>
    <t>Pepperdine University</t>
  </si>
  <si>
    <t>New Incentives</t>
  </si>
  <si>
    <t>Research on drug policy and swift-and-certain sanctions</t>
  </si>
  <si>
    <t>BetaGov project</t>
  </si>
  <si>
    <t>*Excludes institutional donations including Good Ventures</t>
  </si>
  <si>
    <t>Decided to wait to give in 2014 or later</t>
  </si>
  <si>
    <t>Decreased for unknown reasons</t>
  </si>
  <si>
    <t>Maintained or increased giving in 2013</t>
  </si>
  <si>
    <t>New donor in 2013</t>
  </si>
  <si>
    <t>Change</t>
  </si>
  <si>
    <t>Category</t>
  </si>
  <si>
    <t>Excluding donors who are waiting</t>
  </si>
  <si>
    <t>Amount in 2012</t>
  </si>
  <si>
    <t>Amount in 2013</t>
  </si>
  <si>
    <t>2007-2010</t>
  </si>
  <si>
    <t>Other recommendations to Good Ventures</t>
  </si>
  <si>
    <t>Total to recommended charities</t>
  </si>
  <si>
    <t>Deworm the World Initiative</t>
  </si>
  <si>
    <t>Non-GiveWell-related decrease</t>
  </si>
  <si>
    <t>*Operating expenses include donated office space</t>
  </si>
  <si>
    <t>Change in $</t>
  </si>
  <si>
    <t>Excluding Good Ventures</t>
  </si>
  <si>
    <t>All years:</t>
  </si>
  <si>
    <t>2013:</t>
  </si>
  <si>
    <t>* Guidestar switched to a new processor sometime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</si>
</sst>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"/>
    <numFmt numFmtId="165" formatCode="\$#,##0_);[Red]&quot;($&quot;#,##0\)"/>
    <numFmt numFmtId="166" formatCode="&quot;$&quot;#,##0.00"/>
    <numFmt numFmtId="167" formatCode="#,##0;[Red]#,##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1"/>
      <scheme val="minor"/>
    </font>
    <font>
      <b/>
      <sz val="12"/>
      <name val="Calibri"/>
      <scheme val="minor"/>
    </font>
    <font>
      <i/>
      <sz val="12"/>
      <color theme="1"/>
      <name val="Calibri"/>
      <scheme val="minor"/>
    </font>
    <font>
      <sz val="12"/>
      <color theme="1"/>
      <name val="Calibri"/>
      <family val="2"/>
    </font>
    <font>
      <sz val="12"/>
      <name val="Calibri"/>
    </font>
    <font>
      <b/>
      <sz val="12"/>
      <name val="Calibri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Arial"/>
    </font>
    <font>
      <sz val="12"/>
      <color theme="1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208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8">
    <xf numFmtId="0" fontId="0" fillId="0" borderId="0" xfId="0"/>
    <xf numFmtId="164" fontId="0" fillId="0" borderId="0" xfId="0" applyNumberFormat="1"/>
    <xf numFmtId="0" fontId="2" fillId="0" borderId="0" xfId="0" applyFont="1"/>
    <xf numFmtId="0" fontId="5" fillId="0" borderId="0" xfId="0" applyFont="1"/>
    <xf numFmtId="2" fontId="0" fillId="0" borderId="0" xfId="0" applyNumberFormat="1"/>
    <xf numFmtId="166" fontId="0" fillId="0" borderId="0" xfId="0" applyNumberFormat="1"/>
    <xf numFmtId="3" fontId="0" fillId="0" borderId="0" xfId="0" applyNumberFormat="1"/>
    <xf numFmtId="10" fontId="0" fillId="0" borderId="0" xfId="0" applyNumberFormat="1"/>
    <xf numFmtId="6" fontId="0" fillId="0" borderId="0" xfId="0" applyNumberFormat="1"/>
    <xf numFmtId="42" fontId="0" fillId="0" borderId="0" xfId="0" applyNumberFormat="1"/>
    <xf numFmtId="0" fontId="1" fillId="0" borderId="0" xfId="0" applyFont="1" applyFill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164" fontId="0" fillId="0" borderId="0" xfId="0" applyNumberFormat="1" applyFill="1"/>
    <xf numFmtId="0" fontId="1" fillId="0" borderId="1" xfId="0" applyFont="1" applyFill="1" applyBorder="1"/>
    <xf numFmtId="164" fontId="1" fillId="0" borderId="1" xfId="0" applyNumberFormat="1" applyFont="1" applyFill="1" applyBorder="1"/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8" fillId="0" borderId="0" xfId="0" applyNumberFormat="1" applyFont="1"/>
    <xf numFmtId="0" fontId="0" fillId="0" borderId="0" xfId="0" applyFill="1" applyBorder="1"/>
    <xf numFmtId="8" fontId="0" fillId="0" borderId="0" xfId="0" applyNumberFormat="1"/>
    <xf numFmtId="3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/>
    <xf numFmtId="166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10" fillId="0" borderId="0" xfId="196" applyFont="1"/>
    <xf numFmtId="0" fontId="11" fillId="0" borderId="0" xfId="0" applyFont="1"/>
    <xf numFmtId="0" fontId="10" fillId="0" borderId="0" xfId="0" applyFont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10" fillId="0" borderId="0" xfId="196" applyFont="1" applyFill="1"/>
    <xf numFmtId="0" fontId="10" fillId="0" borderId="3" xfId="0" applyFont="1" applyFill="1" applyBorder="1"/>
    <xf numFmtId="0" fontId="11" fillId="0" borderId="0" xfId="0" applyFont="1" applyFill="1"/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3" xfId="0" applyFont="1" applyBorder="1"/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10" fillId="0" borderId="0" xfId="0" applyNumberFormat="1" applyFont="1"/>
    <xf numFmtId="165" fontId="10" fillId="0" borderId="3" xfId="0" applyNumberFormat="1" applyFont="1" applyBorder="1"/>
    <xf numFmtId="0" fontId="9" fillId="0" borderId="0" xfId="0" applyFont="1"/>
    <xf numFmtId="0" fontId="10" fillId="0" borderId="0" xfId="0" applyFont="1" applyBorder="1"/>
    <xf numFmtId="0" fontId="11" fillId="0" borderId="1" xfId="0" applyFont="1" applyBorder="1"/>
    <xf numFmtId="0" fontId="10" fillId="0" borderId="0" xfId="0" applyFont="1" applyAlignment="1">
      <alignment vertical="center"/>
    </xf>
    <xf numFmtId="165" fontId="0" fillId="0" borderId="0" xfId="0" applyNumberFormat="1"/>
    <xf numFmtId="0" fontId="0" fillId="0" borderId="0" xfId="0" applyAlignment="1">
      <alignment wrapText="1"/>
    </xf>
    <xf numFmtId="0" fontId="10" fillId="0" borderId="0" xfId="0" applyFont="1" applyFill="1" applyBorder="1"/>
    <xf numFmtId="0" fontId="3" fillId="0" borderId="0" xfId="196"/>
    <xf numFmtId="0" fontId="3" fillId="0" borderId="0" xfId="196" applyFont="1" applyFill="1" applyBorder="1" applyAlignment="1"/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7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shrinkToFit="1"/>
    </xf>
    <xf numFmtId="0" fontId="14" fillId="0" borderId="0" xfId="0" applyFont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0" fillId="0" borderId="0" xfId="0" applyFont="1"/>
    <xf numFmtId="10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0" fillId="0" borderId="0" xfId="0" applyNumberFormat="1"/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ill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/>
    <xf numFmtId="3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6" fillId="0" borderId="0" xfId="317" applyFill="1"/>
    <xf numFmtId="0" fontId="7" fillId="0" borderId="2" xfId="317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3" fontId="6" fillId="0" borderId="0" xfId="317" applyNumberFormat="1" applyFill="1"/>
    <xf numFmtId="0" fontId="5" fillId="0" borderId="0" xfId="0" applyFont="1" applyFill="1"/>
    <xf numFmtId="3" fontId="6" fillId="0" borderId="0" xfId="0" applyNumberFormat="1" applyFont="1" applyFill="1"/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0" fontId="7" fillId="0" borderId="1" xfId="317" applyFont="1" applyFill="1" applyBorder="1"/>
    <xf numFmtId="3" fontId="7" fillId="0" borderId="1" xfId="317" applyNumberFormat="1" applyFont="1" applyFill="1" applyBorder="1"/>
    <xf numFmtId="0" fontId="7" fillId="0" borderId="0" xfId="317" applyFont="1" applyFill="1" applyBorder="1"/>
    <xf numFmtId="9" fontId="7" fillId="0" borderId="0" xfId="317" applyNumberFormat="1" applyFont="1" applyFill="1" applyBorder="1"/>
    <xf numFmtId="0" fontId="7" fillId="0" borderId="2" xfId="317" applyFont="1" applyFill="1" applyBorder="1"/>
    <xf numFmtId="0" fontId="6" fillId="0" borderId="0" xfId="317" applyFill="1" applyAlignment="1">
      <alignment horizontal="left"/>
    </xf>
    <xf numFmtId="3" fontId="6" fillId="0" borderId="0" xfId="317" applyNumberFormat="1" applyFill="1" applyAlignment="1">
      <alignment horizontal="center"/>
    </xf>
    <xf numFmtId="9" fontId="6" fillId="0" borderId="0" xfId="317" applyNumberFormat="1" applyFill="1" applyAlignment="1">
      <alignment horizontal="center"/>
    </xf>
    <xf numFmtId="0" fontId="7" fillId="0" borderId="1" xfId="317" applyFont="1" applyFill="1" applyBorder="1" applyAlignment="1">
      <alignment horizontal="left"/>
    </xf>
    <xf numFmtId="3" fontId="7" fillId="0" borderId="1" xfId="317" applyNumberFormat="1" applyFont="1" applyFill="1" applyBorder="1" applyAlignment="1">
      <alignment horizontal="center"/>
    </xf>
    <xf numFmtId="9" fontId="7" fillId="0" borderId="1" xfId="317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208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Normal" xfId="0" builtinId="0"/>
    <cellStyle name="Normal 2" xfId="196"/>
    <cellStyle name="Normal 3" xfId="317"/>
  </cellStyles>
  <dxfs count="0"/>
  <tableStyles count="0" defaultTableStyle="TableStyleMedium9" defaultPivotStyle="PivotStyleMedium4"/>
  <colors>
    <mruColors>
      <color rgb="FFFF2158"/>
      <color rgb="FF950B29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e/Documents/GiveWell/Metrics/2012%20metrics%20report/Metrics%202012%2003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e/Library/Application%20Support/Microsoft/Office/Office%202011%20AutoRecovery/Metrics%202012%2003%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rics dashboard"/>
      <sheetName val="All donations"/>
      <sheetName val="AMF new"/>
      <sheetName val="Through GiveWell"/>
      <sheetName val="Pre-mail sort"/>
      <sheetName val="Mail merge"/>
      <sheetName val="Major donor CF and source"/>
      <sheetName val="Web traffic data"/>
      <sheetName val="Charts"/>
      <sheetName val="Non-full credit donations"/>
      <sheetName val="Unconfirmed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rics dashboard"/>
      <sheetName val="All donations"/>
      <sheetName val="AMF new"/>
      <sheetName val="Through GiveWell"/>
      <sheetName val="Pre-mail sort"/>
      <sheetName val="Mail merge"/>
      <sheetName val="Major donor CF and source"/>
      <sheetName val="Web traffic data"/>
      <sheetName val="Charts"/>
      <sheetName val="Non-full credit donations"/>
      <sheetName val="Unconfirmed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G16" sqref="G16"/>
    </sheetView>
  </sheetViews>
  <sheetFormatPr baseColWidth="10" defaultRowHeight="15" x14ac:dyDescent="0"/>
  <cols>
    <col min="2" max="2" width="15.33203125" customWidth="1"/>
    <col min="3" max="3" width="12.1640625" customWidth="1"/>
    <col min="4" max="4" width="13.6640625" customWidth="1"/>
    <col min="5" max="5" width="12.5" customWidth="1"/>
    <col min="12" max="12" width="11.5" bestFit="1" customWidth="1"/>
  </cols>
  <sheetData>
    <row r="1" spans="1:12" ht="75">
      <c r="A1" t="s">
        <v>0</v>
      </c>
      <c r="B1" s="66" t="s">
        <v>1</v>
      </c>
      <c r="C1" s="66" t="s">
        <v>2</v>
      </c>
      <c r="D1" s="66" t="s">
        <v>3</v>
      </c>
      <c r="E1" s="66" t="s">
        <v>12</v>
      </c>
      <c r="F1" s="66" t="s">
        <v>13</v>
      </c>
    </row>
    <row r="2" spans="1:12">
      <c r="A2">
        <v>2007</v>
      </c>
      <c r="B2" s="1">
        <v>103140</v>
      </c>
      <c r="C2" s="1">
        <v>0</v>
      </c>
      <c r="D2" s="1">
        <v>5500</v>
      </c>
      <c r="E2" s="1">
        <v>5500</v>
      </c>
      <c r="F2" s="4">
        <v>5.3325576885786312E-2</v>
      </c>
      <c r="L2" s="9"/>
    </row>
    <row r="3" spans="1:12">
      <c r="A3">
        <v>2008</v>
      </c>
      <c r="B3" s="1">
        <v>186111</v>
      </c>
      <c r="C3" s="1">
        <v>0</v>
      </c>
      <c r="D3" s="1">
        <v>140088</v>
      </c>
      <c r="E3" s="1">
        <v>140088</v>
      </c>
      <c r="F3" s="4">
        <v>0.7527120911713977</v>
      </c>
    </row>
    <row r="4" spans="1:12">
      <c r="A4">
        <v>2009</v>
      </c>
      <c r="B4" s="1">
        <v>230398</v>
      </c>
      <c r="C4" s="1">
        <v>0</v>
      </c>
      <c r="D4" s="1">
        <v>1064847.7102999999</v>
      </c>
      <c r="E4" s="1">
        <v>1064847.7102999999</v>
      </c>
      <c r="F4" s="4">
        <v>4.6217749733070592</v>
      </c>
    </row>
    <row r="5" spans="1:12">
      <c r="A5">
        <v>2010</v>
      </c>
      <c r="B5" s="1">
        <v>319561</v>
      </c>
      <c r="C5" s="1">
        <v>0</v>
      </c>
      <c r="D5" s="1">
        <v>1783876.5701212997</v>
      </c>
      <c r="E5" s="1">
        <v>1783876.5701212997</v>
      </c>
      <c r="F5" s="4">
        <v>5.5822724616624049</v>
      </c>
    </row>
    <row r="6" spans="1:12">
      <c r="A6">
        <v>2011</v>
      </c>
      <c r="B6" s="1">
        <v>367744</v>
      </c>
      <c r="C6" s="1">
        <v>1100000</v>
      </c>
      <c r="D6" s="1">
        <v>3866347.8987297756</v>
      </c>
      <c r="E6" s="1">
        <v>4966347.8987297751</v>
      </c>
      <c r="F6" s="4">
        <v>13.504905311112553</v>
      </c>
    </row>
    <row r="7" spans="1:12">
      <c r="A7">
        <v>2012</v>
      </c>
      <c r="B7" s="1">
        <v>558714</v>
      </c>
      <c r="C7" s="1">
        <v>2000000</v>
      </c>
      <c r="D7" s="1">
        <v>6473879.6450854158</v>
      </c>
      <c r="E7" s="14">
        <v>9573879.6450854167</v>
      </c>
      <c r="F7" s="4">
        <v>17.135564251272417</v>
      </c>
    </row>
    <row r="8" spans="1:12">
      <c r="A8">
        <v>2013</v>
      </c>
      <c r="B8" s="1">
        <f>853520+113128.83</f>
        <v>966648.83</v>
      </c>
      <c r="C8" s="1">
        <v>9250000</v>
      </c>
      <c r="D8" s="1">
        <v>8110818.4800000004</v>
      </c>
      <c r="E8" s="1">
        <f>SUM(C8:D8)</f>
        <v>17360818.48</v>
      </c>
      <c r="F8" s="4">
        <f>E8/B8</f>
        <v>17.959798782356156</v>
      </c>
      <c r="G8" t="s">
        <v>135</v>
      </c>
    </row>
    <row r="9" spans="1:12">
      <c r="E9" s="1"/>
    </row>
    <row r="10" spans="1:12">
      <c r="E10" s="5"/>
    </row>
    <row r="11" spans="1:12">
      <c r="E11" s="5"/>
    </row>
    <row r="13" spans="1:12">
      <c r="B13" s="1"/>
      <c r="C13" s="1"/>
    </row>
    <row r="14" spans="1:12">
      <c r="B14" s="1"/>
      <c r="C14" s="1"/>
      <c r="D14" s="1"/>
    </row>
    <row r="15" spans="1:12">
      <c r="B15" s="1"/>
      <c r="C15" s="1"/>
      <c r="D15" s="1"/>
    </row>
    <row r="16" spans="1:12">
      <c r="A16" s="3"/>
      <c r="B16" s="1"/>
      <c r="C16" s="1"/>
      <c r="D16" s="1"/>
    </row>
    <row r="17" spans="2:4">
      <c r="B17" s="1"/>
      <c r="C17" s="1"/>
      <c r="D17" s="1"/>
    </row>
    <row r="18" spans="2:4">
      <c r="B18" s="1"/>
      <c r="C18" s="1"/>
      <c r="D18" s="1"/>
    </row>
    <row r="19" spans="2:4">
      <c r="B19" s="1"/>
      <c r="C19" s="1"/>
      <c r="D19" s="1"/>
    </row>
    <row r="20" spans="2:4">
      <c r="B20" s="1"/>
      <c r="C20" s="1"/>
      <c r="D20" s="1"/>
    </row>
    <row r="21" spans="2:4">
      <c r="B21" s="1"/>
      <c r="C21" s="1"/>
      <c r="D21" s="1"/>
    </row>
    <row r="22" spans="2:4">
      <c r="B22" s="1"/>
      <c r="C22" s="1"/>
      <c r="D22" s="1"/>
    </row>
    <row r="23" spans="2:4">
      <c r="B23" s="1"/>
      <c r="C23" s="1"/>
      <c r="D23" s="1"/>
    </row>
    <row r="24" spans="2:4">
      <c r="B24" s="1"/>
      <c r="C24" s="1"/>
      <c r="D24" s="1"/>
    </row>
    <row r="25" spans="2:4">
      <c r="B25" s="1"/>
      <c r="C25" s="1"/>
      <c r="D25" s="1"/>
    </row>
    <row r="26" spans="2:4">
      <c r="B26" s="1"/>
      <c r="C26" s="1"/>
      <c r="D26" s="1"/>
    </row>
    <row r="27" spans="2:4">
      <c r="B27" s="1"/>
      <c r="C27" s="1"/>
      <c r="D27" s="1"/>
    </row>
    <row r="28" spans="2:4">
      <c r="B28" s="1"/>
      <c r="C28" s="1"/>
      <c r="D28" s="1"/>
    </row>
    <row r="29" spans="2:4">
      <c r="D29" s="1"/>
    </row>
    <row r="31" spans="2:4">
      <c r="B31" s="1"/>
      <c r="C31" s="1"/>
    </row>
    <row r="32" spans="2:4">
      <c r="D32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baseColWidth="10" defaultColWidth="14.5" defaultRowHeight="15.75" customHeight="1" x14ac:dyDescent="0"/>
  <cols>
    <col min="1" max="1" width="35.83203125" style="68" customWidth="1"/>
    <col min="2" max="16384" width="14.5" style="68"/>
  </cols>
  <sheetData>
    <row r="1" spans="1:5" ht="31" customHeight="1">
      <c r="A1" s="75" t="s">
        <v>126</v>
      </c>
      <c r="B1" s="73" t="s">
        <v>105</v>
      </c>
      <c r="C1" s="73" t="s">
        <v>128</v>
      </c>
      <c r="D1" s="73" t="s">
        <v>129</v>
      </c>
      <c r="E1" s="74" t="s">
        <v>125</v>
      </c>
    </row>
    <row r="2" spans="1:5" ht="15.75" customHeight="1">
      <c r="A2" s="64" t="s">
        <v>123</v>
      </c>
      <c r="B2" s="54">
        <v>6</v>
      </c>
      <c r="C2" s="55">
        <v>812000</v>
      </c>
      <c r="D2" s="55">
        <v>1230000</v>
      </c>
      <c r="E2" s="55">
        <v>418000</v>
      </c>
    </row>
    <row r="3" spans="1:5" ht="15.75" customHeight="1">
      <c r="A3" s="64" t="s">
        <v>121</v>
      </c>
      <c r="B3" s="54">
        <v>6</v>
      </c>
      <c r="C3" s="55">
        <v>1084545</v>
      </c>
      <c r="D3" s="55">
        <v>165000</v>
      </c>
      <c r="E3" s="55">
        <v>-919545</v>
      </c>
    </row>
    <row r="4" spans="1:5" ht="15.75" customHeight="1">
      <c r="A4" s="64" t="s">
        <v>134</v>
      </c>
      <c r="B4" s="54">
        <v>4</v>
      </c>
      <c r="C4" s="55">
        <v>315200</v>
      </c>
      <c r="D4" s="55">
        <v>5000</v>
      </c>
      <c r="E4" s="55">
        <v>-310200</v>
      </c>
    </row>
    <row r="5" spans="1:5" ht="15.75" customHeight="1">
      <c r="A5" s="64" t="s">
        <v>122</v>
      </c>
      <c r="B5" s="54">
        <v>9</v>
      </c>
      <c r="C5" s="55">
        <v>645000</v>
      </c>
      <c r="D5" s="55">
        <v>200000</v>
      </c>
      <c r="E5" s="55">
        <v>-445000</v>
      </c>
    </row>
    <row r="6" spans="1:5" ht="15.75" customHeight="1">
      <c r="A6" s="64" t="s">
        <v>124</v>
      </c>
      <c r="B6" s="54">
        <v>3</v>
      </c>
      <c r="C6" s="55">
        <v>0</v>
      </c>
      <c r="D6" s="55">
        <v>220000</v>
      </c>
      <c r="E6" s="55">
        <v>220000</v>
      </c>
    </row>
    <row r="7" spans="1:5" ht="15.75" customHeight="1">
      <c r="A7" s="70" t="s">
        <v>12</v>
      </c>
      <c r="B7" s="57">
        <f>SUM(B2:B6)</f>
        <v>28</v>
      </c>
      <c r="C7" s="58">
        <f>SUM(C2:C6)</f>
        <v>2856745</v>
      </c>
      <c r="D7" s="58">
        <f>SUM(D2:D6)</f>
        <v>1820000</v>
      </c>
      <c r="E7" s="58">
        <f>SUM(E2:E6)</f>
        <v>-1036745</v>
      </c>
    </row>
    <row r="8" spans="1:5" ht="15.75" customHeight="1">
      <c r="A8" s="71" t="s">
        <v>127</v>
      </c>
      <c r="B8" s="76">
        <f>B4+B2+B5+B6</f>
        <v>22</v>
      </c>
      <c r="C8" s="72">
        <f>C4+C2+C5+C6</f>
        <v>1772200</v>
      </c>
      <c r="D8" s="72">
        <f>D4+D2+D5+D6</f>
        <v>1655000</v>
      </c>
      <c r="E8" s="72">
        <f>E4+E2+E5+E6</f>
        <v>-117200</v>
      </c>
    </row>
    <row r="11" spans="1:5" ht="15.75" customHeight="1">
      <c r="D11" s="6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G22" sqref="G22"/>
    </sheetView>
  </sheetViews>
  <sheetFormatPr baseColWidth="10" defaultRowHeight="15" x14ac:dyDescent="0"/>
  <cols>
    <col min="1" max="1" width="30" customWidth="1"/>
    <col min="2" max="2" width="11.6640625" customWidth="1"/>
    <col min="3" max="4" width="11" bestFit="1" customWidth="1"/>
    <col min="5" max="5" width="11.1640625" bestFit="1" customWidth="1"/>
    <col min="6" max="6" width="1.5" customWidth="1"/>
    <col min="7" max="7" width="30.6640625" customWidth="1"/>
    <col min="8" max="8" width="13.83203125" customWidth="1"/>
    <col min="9" max="9" width="15.1640625" customWidth="1"/>
    <col min="10" max="10" width="2.33203125" customWidth="1"/>
    <col min="11" max="11" width="33" customWidth="1"/>
    <col min="12" max="12" width="26.6640625" customWidth="1"/>
  </cols>
  <sheetData>
    <row r="1" spans="1:12">
      <c r="A1" t="s">
        <v>138</v>
      </c>
      <c r="G1" s="88" t="s">
        <v>139</v>
      </c>
    </row>
    <row r="2" spans="1:12" ht="30">
      <c r="B2">
        <v>2013</v>
      </c>
      <c r="C2">
        <v>2012</v>
      </c>
      <c r="D2">
        <v>2011</v>
      </c>
      <c r="E2" t="s">
        <v>130</v>
      </c>
      <c r="G2" s="10" t="s">
        <v>24</v>
      </c>
      <c r="H2" s="10" t="s">
        <v>12</v>
      </c>
      <c r="I2" s="89" t="s">
        <v>137</v>
      </c>
    </row>
    <row r="3" spans="1:12" ht="18" customHeight="1">
      <c r="A3" t="s">
        <v>9</v>
      </c>
      <c r="B3" s="1">
        <v>10482865.158500001</v>
      </c>
      <c r="C3" s="1">
        <v>1329359.186</v>
      </c>
      <c r="D3" s="1">
        <v>187381</v>
      </c>
      <c r="E3" s="1">
        <v>0</v>
      </c>
      <c r="G3" s="11" t="s">
        <v>9</v>
      </c>
      <c r="H3" s="12">
        <v>10482865.158500001</v>
      </c>
      <c r="I3" s="12">
        <v>3482865.1585000008</v>
      </c>
    </row>
    <row r="4" spans="1:12" ht="18" customHeight="1">
      <c r="A4" t="s">
        <v>14</v>
      </c>
      <c r="B4" s="1">
        <v>2490588.1339999996</v>
      </c>
      <c r="C4" s="1">
        <v>5829514.2526814137</v>
      </c>
      <c r="D4" s="1">
        <v>2562372.3287297771</v>
      </c>
      <c r="E4" s="1">
        <v>377229.97042130004</v>
      </c>
      <c r="G4" s="30" t="s">
        <v>14</v>
      </c>
      <c r="H4" s="14">
        <v>2490588.1339999996</v>
      </c>
      <c r="I4" s="14">
        <v>2490588.1339999996</v>
      </c>
    </row>
    <row r="5" spans="1:12" ht="18" customHeight="1">
      <c r="A5" t="s">
        <v>15</v>
      </c>
      <c r="B5" s="1">
        <v>2190184.3280000002</v>
      </c>
      <c r="C5" s="1">
        <v>1111547.846404</v>
      </c>
      <c r="D5" s="1">
        <v>862766.35000000009</v>
      </c>
      <c r="E5" s="1">
        <v>6200</v>
      </c>
      <c r="G5" s="13" t="s">
        <v>15</v>
      </c>
      <c r="H5" s="14">
        <v>2190184.3280000002</v>
      </c>
      <c r="I5" s="14">
        <v>1440184.3280000002</v>
      </c>
    </row>
    <row r="6" spans="1:12" ht="18" customHeight="1">
      <c r="A6" t="s">
        <v>70</v>
      </c>
      <c r="B6" s="1">
        <v>2142835.8595000003</v>
      </c>
      <c r="C6" s="1">
        <v>0</v>
      </c>
      <c r="D6" s="1">
        <v>0</v>
      </c>
      <c r="E6" s="1">
        <v>0</v>
      </c>
      <c r="G6" s="30" t="s">
        <v>133</v>
      </c>
      <c r="H6" s="14">
        <v>2142835.8595000003</v>
      </c>
      <c r="I6" s="14">
        <v>642835.85950000025</v>
      </c>
    </row>
    <row r="7" spans="1:12" ht="18" customHeight="1">
      <c r="A7" t="s">
        <v>5</v>
      </c>
      <c r="B7" s="1">
        <v>3280</v>
      </c>
      <c r="C7" s="1">
        <v>61848.85</v>
      </c>
      <c r="D7" s="1">
        <v>622865.53</v>
      </c>
      <c r="E7" s="1">
        <v>1539480.1349999998</v>
      </c>
      <c r="G7" s="13" t="s">
        <v>71</v>
      </c>
      <c r="H7" s="14">
        <v>54343</v>
      </c>
      <c r="I7" s="14">
        <v>54343</v>
      </c>
      <c r="L7" s="31"/>
    </row>
    <row r="8" spans="1:12" ht="18" customHeight="1">
      <c r="A8" t="s">
        <v>21</v>
      </c>
      <c r="B8" s="1">
        <v>37829</v>
      </c>
      <c r="C8" s="1">
        <v>46348.15</v>
      </c>
      <c r="D8" s="1">
        <v>170442</v>
      </c>
      <c r="E8" s="1">
        <v>0</v>
      </c>
      <c r="G8" s="15" t="s">
        <v>12</v>
      </c>
      <c r="H8" s="16">
        <v>17360816.48</v>
      </c>
      <c r="I8" s="16">
        <v>8110816.4800000004</v>
      </c>
    </row>
    <row r="9" spans="1:12" ht="18" customHeight="1">
      <c r="A9" t="s">
        <v>11</v>
      </c>
      <c r="B9" s="1">
        <v>7130</v>
      </c>
      <c r="C9" s="1">
        <v>35638.649999999994</v>
      </c>
      <c r="D9" s="1">
        <v>129966.44</v>
      </c>
      <c r="E9" s="1">
        <v>139177.56</v>
      </c>
      <c r="L9" s="31"/>
    </row>
    <row r="10" spans="1:12" ht="18" customHeight="1">
      <c r="A10" t="s">
        <v>6</v>
      </c>
      <c r="B10" s="1">
        <v>1024</v>
      </c>
      <c r="C10" s="1">
        <v>23480.880000000001</v>
      </c>
      <c r="D10" s="1">
        <v>95696.17</v>
      </c>
      <c r="E10" s="1">
        <v>23435</v>
      </c>
    </row>
    <row r="11" spans="1:12" ht="18" customHeight="1">
      <c r="A11" t="s">
        <v>22</v>
      </c>
      <c r="B11" s="1">
        <v>1000</v>
      </c>
      <c r="C11" s="1">
        <v>17724.080000000002</v>
      </c>
      <c r="D11" s="1">
        <v>86279</v>
      </c>
      <c r="E11" s="1">
        <v>0</v>
      </c>
      <c r="L11" s="31"/>
    </row>
    <row r="12" spans="1:12" ht="18" customHeight="1">
      <c r="A12" t="s">
        <v>17</v>
      </c>
      <c r="B12" s="1">
        <v>3380</v>
      </c>
      <c r="C12" s="1">
        <v>16244.75</v>
      </c>
      <c r="D12" s="1">
        <v>116277.67</v>
      </c>
      <c r="E12" s="1">
        <v>102241.2</v>
      </c>
    </row>
    <row r="13" spans="1:12" ht="18" customHeight="1">
      <c r="A13" t="s">
        <v>16</v>
      </c>
      <c r="B13" s="1">
        <v>700</v>
      </c>
      <c r="C13" s="1">
        <v>2173</v>
      </c>
      <c r="D13" s="1">
        <v>16585</v>
      </c>
      <c r="E13" s="1">
        <v>110704.8</v>
      </c>
      <c r="F13" s="1"/>
      <c r="L13" s="31"/>
    </row>
    <row r="14" spans="1:12" ht="18" customHeight="1">
      <c r="A14" t="s">
        <v>18</v>
      </c>
      <c r="B14" s="1">
        <v>0</v>
      </c>
      <c r="C14" s="1">
        <v>0</v>
      </c>
      <c r="D14" s="1">
        <v>8831</v>
      </c>
      <c r="E14" s="1">
        <v>127334.06</v>
      </c>
    </row>
    <row r="15" spans="1:12" ht="18" customHeight="1">
      <c r="A15" t="s">
        <v>19</v>
      </c>
      <c r="B15" s="1">
        <v>0</v>
      </c>
      <c r="C15" s="1">
        <v>0</v>
      </c>
      <c r="D15" s="1">
        <v>26490</v>
      </c>
      <c r="E15" s="1">
        <v>197350.495</v>
      </c>
      <c r="G15" s="1"/>
      <c r="L15" s="31"/>
    </row>
    <row r="16" spans="1:12">
      <c r="A16" t="s">
        <v>23</v>
      </c>
      <c r="B16" s="1">
        <v>0</v>
      </c>
      <c r="C16" s="1">
        <v>0</v>
      </c>
      <c r="D16" s="1">
        <v>2800</v>
      </c>
      <c r="E16" s="1">
        <v>231133.3</v>
      </c>
      <c r="F16" s="1"/>
      <c r="G16" s="1"/>
    </row>
    <row r="17" spans="1:12">
      <c r="A17" t="s">
        <v>20</v>
      </c>
      <c r="B17" s="1">
        <v>0</v>
      </c>
      <c r="C17" s="1">
        <v>0</v>
      </c>
      <c r="D17" s="1">
        <v>31822.41</v>
      </c>
      <c r="E17" s="1">
        <v>140025.76</v>
      </c>
      <c r="G17" s="1"/>
      <c r="L17" s="31"/>
    </row>
    <row r="18" spans="1:12">
      <c r="A18" t="s">
        <v>132</v>
      </c>
      <c r="B18" s="1">
        <v>17360816.48</v>
      </c>
      <c r="C18" s="1">
        <v>8473879.6450854149</v>
      </c>
      <c r="D18" s="1">
        <v>4920574.8987297779</v>
      </c>
      <c r="E18" s="1">
        <v>2994312.2804212999</v>
      </c>
      <c r="G18" s="1"/>
    </row>
    <row r="19" spans="1:12">
      <c r="A19" t="s">
        <v>131</v>
      </c>
      <c r="B19" s="1">
        <v>895000</v>
      </c>
      <c r="C19" s="1">
        <v>1100000</v>
      </c>
      <c r="D19" s="1">
        <v>0</v>
      </c>
      <c r="E19" s="1">
        <v>0</v>
      </c>
      <c r="F19" s="1"/>
      <c r="G19" s="1"/>
      <c r="L19" s="31"/>
    </row>
    <row r="20" spans="1:12">
      <c r="B20" s="1"/>
      <c r="C20" s="1"/>
      <c r="D20" s="1"/>
      <c r="E20" s="1"/>
      <c r="G20" s="1"/>
    </row>
    <row r="21" spans="1:12">
      <c r="A21" s="2"/>
      <c r="B21" s="1"/>
      <c r="C21" s="1"/>
      <c r="D21" s="1"/>
      <c r="E21" s="1"/>
      <c r="F21" s="1"/>
      <c r="G21" s="1"/>
      <c r="L21" s="31"/>
    </row>
    <row r="22" spans="1:12">
      <c r="A22" s="2"/>
      <c r="B22" s="1"/>
      <c r="C22" s="1"/>
      <c r="D22" s="1"/>
      <c r="E22" s="1"/>
      <c r="F22" s="1"/>
      <c r="G22" s="1"/>
    </row>
    <row r="23" spans="1:12">
      <c r="A23" s="80"/>
      <c r="B23" s="80"/>
      <c r="C23" s="80"/>
      <c r="D23" s="80"/>
      <c r="E23" s="80"/>
      <c r="F23" s="2"/>
      <c r="G23" s="1"/>
      <c r="L23" s="31"/>
    </row>
    <row r="24" spans="1:12">
      <c r="A24" s="80"/>
      <c r="B24" s="80"/>
      <c r="C24" s="80"/>
      <c r="D24" s="80"/>
      <c r="E24" s="80"/>
      <c r="F24" s="1"/>
      <c r="G24" s="1"/>
    </row>
    <row r="25" spans="1:12">
      <c r="A25" s="80"/>
      <c r="B25" s="80"/>
      <c r="C25" s="80"/>
      <c r="D25" s="80"/>
      <c r="E25" s="80"/>
      <c r="F25" s="1"/>
      <c r="G25" s="1"/>
      <c r="L25" s="31"/>
    </row>
    <row r="26" spans="1:12">
      <c r="A26" s="80"/>
      <c r="B26" s="80"/>
      <c r="C26" s="80"/>
      <c r="D26" s="80"/>
      <c r="E26" s="80"/>
      <c r="F26" s="1"/>
      <c r="G26" s="1"/>
    </row>
    <row r="27" spans="1:12">
      <c r="A27" s="80"/>
      <c r="B27" s="80"/>
      <c r="C27" s="80"/>
      <c r="D27" s="80"/>
      <c r="E27" s="80"/>
      <c r="F27" s="1"/>
      <c r="G27" s="1"/>
      <c r="L27" s="31"/>
    </row>
    <row r="28" spans="1:12">
      <c r="A28" s="80"/>
      <c r="B28" s="80"/>
      <c r="C28" s="80"/>
      <c r="D28" s="80"/>
      <c r="E28" s="80"/>
      <c r="F28" s="1"/>
      <c r="G28" s="1"/>
    </row>
    <row r="29" spans="1:12">
      <c r="A29" s="80"/>
      <c r="B29" s="81"/>
      <c r="C29" s="81"/>
      <c r="D29" s="81"/>
      <c r="E29" s="81"/>
      <c r="F29" s="1"/>
      <c r="G29" s="1"/>
      <c r="L29" s="31"/>
    </row>
    <row r="30" spans="1:12">
      <c r="A30" s="82"/>
      <c r="B30" s="80"/>
      <c r="C30" s="80"/>
      <c r="D30" s="80"/>
      <c r="E30" s="80"/>
      <c r="F30" s="1"/>
      <c r="G30" s="1"/>
    </row>
    <row r="31" spans="1:12">
      <c r="A31" s="2"/>
      <c r="B31" s="2"/>
      <c r="C31" s="2"/>
      <c r="D31" s="2"/>
      <c r="E31" s="2"/>
      <c r="F31" s="1"/>
      <c r="G31" s="1"/>
      <c r="L31" s="31"/>
    </row>
    <row r="32" spans="1:12">
      <c r="A32" s="2"/>
      <c r="B32" s="2"/>
      <c r="C32" s="2"/>
      <c r="D32" s="2"/>
      <c r="E32" s="2"/>
      <c r="F32" s="1"/>
      <c r="G32" s="1"/>
    </row>
    <row r="33" spans="1:8">
      <c r="A33" s="79"/>
      <c r="B33" s="81"/>
      <c r="C33" s="2"/>
      <c r="D33" s="2"/>
      <c r="E33" s="2"/>
      <c r="F33" s="1"/>
      <c r="G33" s="1"/>
    </row>
    <row r="34" spans="1:8">
      <c r="A34" s="84"/>
      <c r="B34" s="85"/>
      <c r="C34" s="2"/>
      <c r="D34" s="2"/>
      <c r="E34" s="2"/>
      <c r="F34" s="1"/>
      <c r="G34" s="1"/>
    </row>
    <row r="35" spans="1:8">
      <c r="A35" s="80"/>
      <c r="B35" s="81"/>
      <c r="C35" s="2"/>
      <c r="D35" s="2"/>
      <c r="E35" s="2"/>
      <c r="F35" s="1"/>
      <c r="G35" s="1"/>
    </row>
    <row r="36" spans="1:8">
      <c r="A36" s="80"/>
      <c r="B36" s="83"/>
      <c r="C36" s="2"/>
      <c r="D36" s="2"/>
      <c r="E36" s="2"/>
      <c r="F36" s="1"/>
      <c r="G36" s="1"/>
    </row>
    <row r="37" spans="1:8">
      <c r="A37" s="2"/>
      <c r="B37" s="2"/>
      <c r="C37" s="2"/>
      <c r="D37" s="2"/>
      <c r="E37" s="2"/>
      <c r="F37" s="1"/>
      <c r="G37" s="1"/>
    </row>
    <row r="38" spans="1:8">
      <c r="A38" s="2"/>
      <c r="B38" s="2"/>
      <c r="C38" s="2"/>
      <c r="D38" s="2"/>
      <c r="E38" s="2"/>
      <c r="F38" s="1"/>
      <c r="G38" s="1"/>
    </row>
    <row r="39" spans="1:8">
      <c r="A39" s="2"/>
      <c r="B39" s="2"/>
      <c r="C39" s="2"/>
      <c r="D39" s="2"/>
      <c r="E39" s="2"/>
      <c r="F39" s="1"/>
      <c r="G39" s="1"/>
    </row>
    <row r="40" spans="1:8">
      <c r="A40" s="2"/>
      <c r="B40" s="2"/>
      <c r="C40" s="2"/>
      <c r="D40" s="2"/>
      <c r="E40" s="2"/>
      <c r="F40" s="1"/>
      <c r="G40" s="1"/>
    </row>
    <row r="41" spans="1:8">
      <c r="A41" s="2"/>
      <c r="B41" s="2"/>
      <c r="C41" s="2"/>
      <c r="D41" s="2"/>
      <c r="E41" s="2"/>
      <c r="F41" s="1"/>
      <c r="G41" s="1"/>
    </row>
    <row r="42" spans="1:8">
      <c r="A42" s="2"/>
      <c r="B42" s="2"/>
      <c r="C42" s="2"/>
      <c r="D42" s="2"/>
      <c r="E42" s="2"/>
      <c r="F42" s="1"/>
      <c r="G42" s="1"/>
    </row>
    <row r="43" spans="1:8">
      <c r="A43" s="2"/>
      <c r="B43" s="2"/>
      <c r="C43" s="2"/>
      <c r="D43" s="2"/>
      <c r="E43" s="2"/>
      <c r="F43" s="1"/>
      <c r="G43" s="1"/>
    </row>
    <row r="44" spans="1:8">
      <c r="A44" s="2"/>
      <c r="B44" s="2"/>
      <c r="C44" s="2"/>
      <c r="D44" s="2"/>
      <c r="E44" s="2"/>
      <c r="F44" s="1"/>
      <c r="G44" s="1"/>
    </row>
    <row r="45" spans="1:8">
      <c r="A45" s="2"/>
      <c r="B45" s="2"/>
      <c r="C45" s="2"/>
      <c r="D45" s="2"/>
      <c r="E45" s="2"/>
      <c r="F45" s="1"/>
      <c r="G45" s="1"/>
    </row>
    <row r="46" spans="1:8">
      <c r="A46" s="2"/>
      <c r="B46" s="1"/>
      <c r="C46" s="1"/>
      <c r="D46" s="1"/>
      <c r="E46" s="1"/>
      <c r="F46" s="1"/>
      <c r="G46" s="1"/>
    </row>
    <row r="47" spans="1:8">
      <c r="A47" s="2"/>
      <c r="B47" s="1"/>
      <c r="C47" s="1"/>
      <c r="D47" s="1"/>
      <c r="E47" s="1"/>
      <c r="F47" s="1"/>
      <c r="G47" s="1"/>
      <c r="H47" s="3"/>
    </row>
    <row r="48" spans="1:8">
      <c r="A48" s="2"/>
      <c r="B48" s="1"/>
      <c r="C48" s="1"/>
      <c r="D48" s="1"/>
      <c r="E48" s="1"/>
      <c r="F48" s="1"/>
      <c r="G48" s="1"/>
    </row>
    <row r="49" spans="1:7">
      <c r="B49" s="1"/>
      <c r="C49" s="1"/>
      <c r="D49" s="1"/>
      <c r="E49" s="1"/>
      <c r="F49" s="1"/>
      <c r="G49" s="1"/>
    </row>
    <row r="50" spans="1:7">
      <c r="A50" s="2"/>
      <c r="B50" s="1"/>
      <c r="C50" s="1"/>
      <c r="D50" s="1"/>
      <c r="E50" s="1"/>
      <c r="F50" s="1"/>
      <c r="G50" s="1"/>
    </row>
    <row r="51" spans="1:7">
      <c r="C51" s="1"/>
      <c r="D51" s="1"/>
      <c r="E51" s="1"/>
      <c r="F51" s="1"/>
      <c r="G51" s="1"/>
    </row>
    <row r="52" spans="1:7">
      <c r="C52" s="1"/>
      <c r="D52" s="1"/>
      <c r="E52" s="1"/>
      <c r="F52" s="1"/>
      <c r="G52" s="1"/>
    </row>
    <row r="53" spans="1:7">
      <c r="C53" s="1"/>
      <c r="D53" s="1"/>
      <c r="E53" s="1"/>
      <c r="F53" s="1"/>
      <c r="G53" s="1"/>
    </row>
    <row r="54" spans="1:7">
      <c r="C54" s="1"/>
      <c r="D54" s="1"/>
      <c r="E54" s="1"/>
      <c r="F54" s="1"/>
      <c r="G54" s="1"/>
    </row>
    <row r="55" spans="1:7">
      <c r="C55" s="1"/>
      <c r="D55" s="1"/>
      <c r="E55" s="1"/>
      <c r="F55" s="1"/>
      <c r="G55" s="1"/>
    </row>
    <row r="56" spans="1:7">
      <c r="C56" s="1"/>
      <c r="D56" s="1"/>
      <c r="E56" s="1"/>
      <c r="F5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13" sqref="H13"/>
    </sheetView>
  </sheetViews>
  <sheetFormatPr baseColWidth="10" defaultRowHeight="15" x14ac:dyDescent="0"/>
  <cols>
    <col min="1" max="1" width="19.83203125" customWidth="1"/>
    <col min="2" max="2" width="11.6640625" customWidth="1"/>
    <col min="4" max="4" width="12.5" customWidth="1"/>
    <col min="5" max="5" width="13.6640625" customWidth="1"/>
    <col min="6" max="6" width="2.5" customWidth="1"/>
    <col min="7" max="7" width="17" customWidth="1"/>
    <col min="8" max="8" width="16.33203125" customWidth="1"/>
    <col min="9" max="9" width="15.33203125" customWidth="1"/>
    <col min="10" max="10" width="13" customWidth="1"/>
    <col min="11" max="11" width="10.83203125" customWidth="1"/>
    <col min="12" max="12" width="2.33203125" customWidth="1"/>
    <col min="13" max="13" width="15" bestFit="1" customWidth="1"/>
  </cols>
  <sheetData>
    <row r="1" spans="1:15">
      <c r="A1" s="25"/>
      <c r="B1" s="86" t="s">
        <v>28</v>
      </c>
      <c r="C1" s="86"/>
      <c r="D1" s="86" t="s">
        <v>32</v>
      </c>
      <c r="E1" s="86"/>
      <c r="F1" s="28"/>
      <c r="G1" s="25"/>
      <c r="H1" s="25"/>
      <c r="I1" s="25"/>
      <c r="J1" s="86" t="s">
        <v>41</v>
      </c>
      <c r="K1" s="86"/>
    </row>
    <row r="2" spans="1:15" ht="30">
      <c r="A2" s="26" t="s">
        <v>31</v>
      </c>
      <c r="B2" s="27">
        <v>2012</v>
      </c>
      <c r="C2" s="27">
        <v>2013</v>
      </c>
      <c r="D2" s="27">
        <v>2012</v>
      </c>
      <c r="E2" s="27">
        <v>2013</v>
      </c>
      <c r="F2" s="37"/>
      <c r="G2" s="26" t="s">
        <v>31</v>
      </c>
      <c r="H2" s="90" t="s">
        <v>72</v>
      </c>
      <c r="I2" s="27" t="s">
        <v>136</v>
      </c>
      <c r="J2" s="27" t="s">
        <v>39</v>
      </c>
      <c r="K2" s="27" t="s">
        <v>40</v>
      </c>
      <c r="N2" s="7"/>
    </row>
    <row r="3" spans="1:15">
      <c r="A3" s="13" t="s">
        <v>33</v>
      </c>
      <c r="B3" s="32">
        <v>12</v>
      </c>
      <c r="C3" s="33">
        <v>6</v>
      </c>
      <c r="D3" s="18">
        <v>2102370</v>
      </c>
      <c r="E3" s="18">
        <v>1353766</v>
      </c>
      <c r="F3" s="18"/>
      <c r="G3" s="13" t="s">
        <v>33</v>
      </c>
      <c r="H3" s="34">
        <f>C3-B3</f>
        <v>-6</v>
      </c>
      <c r="I3" s="21">
        <f>E3-D3</f>
        <v>-748604</v>
      </c>
      <c r="J3" s="22">
        <f>H3/B3</f>
        <v>-0.5</v>
      </c>
      <c r="K3" s="22">
        <f>I3/D3</f>
        <v>-0.35607623776975511</v>
      </c>
      <c r="M3" s="6"/>
      <c r="N3" s="1"/>
      <c r="O3" s="1"/>
    </row>
    <row r="4" spans="1:15">
      <c r="A4" s="13" t="s">
        <v>34</v>
      </c>
      <c r="B4" s="32">
        <v>14</v>
      </c>
      <c r="C4" s="17">
        <v>6</v>
      </c>
      <c r="D4" s="18">
        <v>758749.23</v>
      </c>
      <c r="E4" s="18">
        <v>331000</v>
      </c>
      <c r="F4" s="18"/>
      <c r="G4" s="13" t="s">
        <v>34</v>
      </c>
      <c r="H4" s="34">
        <f>C4-B4</f>
        <v>-8</v>
      </c>
      <c r="I4" s="21">
        <f>E4-D4</f>
        <v>-427749.23</v>
      </c>
      <c r="J4" s="22">
        <f>H4/B4</f>
        <v>-0.5714285714285714</v>
      </c>
      <c r="K4" s="22">
        <f>I4/D4</f>
        <v>-0.56375573521175104</v>
      </c>
      <c r="M4" s="7"/>
    </row>
    <row r="5" spans="1:15">
      <c r="A5" s="13" t="s">
        <v>35</v>
      </c>
      <c r="B5" s="32">
        <v>70</v>
      </c>
      <c r="C5" s="17">
        <v>117</v>
      </c>
      <c r="D5" s="18">
        <v>1215670.8600000001</v>
      </c>
      <c r="E5" s="18">
        <v>2045129.27</v>
      </c>
      <c r="F5" s="18"/>
      <c r="G5" s="13" t="s">
        <v>35</v>
      </c>
      <c r="H5" s="34">
        <f>C5-B5</f>
        <v>47</v>
      </c>
      <c r="I5" s="21">
        <f>E5-D5</f>
        <v>829458.40999999992</v>
      </c>
      <c r="J5" s="22">
        <f>H5/B5</f>
        <v>0.67142857142857137</v>
      </c>
      <c r="K5" s="22">
        <f>I5/D5</f>
        <v>0.68230508544064294</v>
      </c>
      <c r="M5" s="7"/>
      <c r="N5" s="6"/>
    </row>
    <row r="6" spans="1:15">
      <c r="A6" s="13" t="s">
        <v>36</v>
      </c>
      <c r="B6" s="32">
        <v>94</v>
      </c>
      <c r="C6" s="17">
        <v>167</v>
      </c>
      <c r="D6" s="18">
        <v>596184.49</v>
      </c>
      <c r="E6" s="18">
        <v>964920.38</v>
      </c>
      <c r="F6" s="18"/>
      <c r="G6" s="13" t="s">
        <v>36</v>
      </c>
      <c r="H6" s="34">
        <f>C6-B6</f>
        <v>73</v>
      </c>
      <c r="I6" s="21">
        <f>E6-D6</f>
        <v>368735.89</v>
      </c>
      <c r="J6" s="22">
        <f>H6/B6</f>
        <v>0.77659574468085102</v>
      </c>
      <c r="K6" s="22">
        <f>I6/D6</f>
        <v>0.61849292657714061</v>
      </c>
      <c r="M6" s="7"/>
    </row>
    <row r="7" spans="1:15">
      <c r="A7" s="13" t="s">
        <v>37</v>
      </c>
      <c r="B7" s="32">
        <v>481</v>
      </c>
      <c r="C7" s="17">
        <v>974</v>
      </c>
      <c r="D7" s="18">
        <v>883865.55</v>
      </c>
      <c r="E7" s="18">
        <v>1725198.01</v>
      </c>
      <c r="F7" s="18"/>
      <c r="G7" s="13" t="s">
        <v>37</v>
      </c>
      <c r="H7" s="34">
        <f>C7-B7</f>
        <v>493</v>
      </c>
      <c r="I7" s="21">
        <f>E7-D7</f>
        <v>841332.46</v>
      </c>
      <c r="J7" s="22">
        <f>H7/B7</f>
        <v>1.0249480249480249</v>
      </c>
      <c r="K7" s="22">
        <f>I7/D7</f>
        <v>0.95187832583813214</v>
      </c>
      <c r="M7" s="7"/>
    </row>
    <row r="8" spans="1:15">
      <c r="A8" s="13" t="s">
        <v>38</v>
      </c>
      <c r="B8" s="32">
        <v>3060</v>
      </c>
      <c r="C8" s="17">
        <v>7136</v>
      </c>
      <c r="D8" s="18">
        <v>530090.35</v>
      </c>
      <c r="E8" s="18">
        <v>1137420.83</v>
      </c>
      <c r="F8" s="18"/>
      <c r="G8" s="13" t="s">
        <v>38</v>
      </c>
      <c r="H8" s="34">
        <f>C8-B8</f>
        <v>4076</v>
      </c>
      <c r="I8" s="21">
        <f>E8-D8</f>
        <v>607330.4800000001</v>
      </c>
      <c r="J8" s="22">
        <f>H8/B8</f>
        <v>1.3320261437908496</v>
      </c>
      <c r="K8" s="22">
        <f>I8/D8</f>
        <v>1.1457112546946009</v>
      </c>
      <c r="M8" s="7"/>
    </row>
    <row r="9" spans="1:15">
      <c r="A9" s="15" t="s">
        <v>12</v>
      </c>
      <c r="B9" s="19">
        <f>SUM(B3:B8)</f>
        <v>3731</v>
      </c>
      <c r="C9" s="19">
        <f>SUM(C3:C8)</f>
        <v>8406</v>
      </c>
      <c r="D9" s="20">
        <f>SUM(D3:D8)</f>
        <v>6086930.4799999995</v>
      </c>
      <c r="E9" s="20">
        <f>SUM(E3:E8)</f>
        <v>7557434.4900000002</v>
      </c>
      <c r="F9" s="38"/>
      <c r="G9" s="15" t="s">
        <v>12</v>
      </c>
      <c r="H9" s="23">
        <f>SUM(H3:H8)</f>
        <v>4675</v>
      </c>
      <c r="I9" s="23">
        <f>SUM(I3:I8)</f>
        <v>1470504.01</v>
      </c>
      <c r="J9" s="24">
        <f>H9/B9</f>
        <v>1.2530152774055212</v>
      </c>
      <c r="K9" s="24">
        <f>I9/D9</f>
        <v>0.24158383520752813</v>
      </c>
    </row>
    <row r="10" spans="1:15">
      <c r="E10" s="1"/>
      <c r="F10" s="1"/>
      <c r="G10" s="13"/>
      <c r="H10" s="35"/>
      <c r="I10" s="36"/>
      <c r="J10" s="13"/>
      <c r="K10" s="13"/>
    </row>
    <row r="11" spans="1:15">
      <c r="E11" s="1"/>
      <c r="F11" s="1"/>
    </row>
    <row r="12" spans="1:15">
      <c r="B12" s="8"/>
      <c r="D12" s="1"/>
      <c r="E12" s="1"/>
      <c r="G12" s="25"/>
      <c r="H12" s="86"/>
      <c r="I12" s="86"/>
    </row>
    <row r="13" spans="1:15">
      <c r="E13" s="5"/>
    </row>
    <row r="15" spans="1:15">
      <c r="D15" s="1"/>
      <c r="E15" s="1"/>
    </row>
    <row r="16" spans="1:15">
      <c r="E16" s="7"/>
    </row>
    <row r="18" spans="4:5">
      <c r="D18" s="1"/>
      <c r="E18" s="1"/>
    </row>
    <row r="19" spans="4:5">
      <c r="E19" s="7"/>
    </row>
  </sheetData>
  <mergeCells count="4">
    <mergeCell ref="D1:E1"/>
    <mergeCell ref="B1:C1"/>
    <mergeCell ref="J1:K1"/>
    <mergeCell ref="H12:I12"/>
  </mergeCells>
  <pageMargins left="0.75" right="0.75" top="1" bottom="1" header="0.5" footer="0.5"/>
  <pageSetup orientation="portrait" horizontalDpi="4294967292" verticalDpi="4294967292"/>
  <ignoredErrors>
    <ignoredError sqref="B9:E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31" sqref="D31"/>
    </sheetView>
  </sheetViews>
  <sheetFormatPr baseColWidth="10" defaultRowHeight="15" x14ac:dyDescent="0"/>
  <cols>
    <col min="1" max="1" width="12.1640625" customWidth="1"/>
    <col min="2" max="2" width="15.5" customWidth="1"/>
  </cols>
  <sheetData>
    <row r="1" spans="1:5">
      <c r="B1" t="s">
        <v>25</v>
      </c>
      <c r="C1" t="s">
        <v>26</v>
      </c>
      <c r="D1" t="s">
        <v>7</v>
      </c>
    </row>
    <row r="2" spans="1:5">
      <c r="A2">
        <v>2009</v>
      </c>
      <c r="B2" s="1">
        <v>2400000</v>
      </c>
      <c r="C2" s="1">
        <v>500000</v>
      </c>
      <c r="D2" s="1">
        <v>15000</v>
      </c>
    </row>
    <row r="3" spans="1:5">
      <c r="A3">
        <v>2010</v>
      </c>
      <c r="B3" s="1">
        <v>3000000</v>
      </c>
      <c r="C3" s="1">
        <v>950000</v>
      </c>
      <c r="D3" s="1">
        <v>350000</v>
      </c>
    </row>
    <row r="4" spans="1:5">
      <c r="A4">
        <v>2011</v>
      </c>
      <c r="B4" s="1">
        <v>3120000</v>
      </c>
      <c r="C4" s="1">
        <v>950000</v>
      </c>
      <c r="D4" s="1">
        <v>1300000</v>
      </c>
    </row>
    <row r="5" spans="1:5">
      <c r="A5">
        <v>2012</v>
      </c>
      <c r="B5" s="1">
        <v>2918208</v>
      </c>
      <c r="C5" s="1">
        <v>1079014</v>
      </c>
      <c r="D5" s="1">
        <v>2323982.9516814118</v>
      </c>
    </row>
    <row r="6" spans="1:5">
      <c r="A6">
        <v>2013</v>
      </c>
      <c r="B6" s="1">
        <v>3100853</v>
      </c>
      <c r="C6" s="29"/>
      <c r="D6" s="1">
        <v>3146380.7607537382</v>
      </c>
      <c r="E6" t="s">
        <v>140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9" sqref="E9"/>
    </sheetView>
  </sheetViews>
  <sheetFormatPr baseColWidth="10" defaultRowHeight="15" x14ac:dyDescent="0"/>
  <cols>
    <col min="1" max="1" width="15.6640625" style="102" customWidth="1"/>
    <col min="2" max="2" width="11.83203125" style="102" customWidth="1"/>
    <col min="3" max="3" width="11.6640625" style="102" customWidth="1"/>
    <col min="4" max="4" width="10.83203125" style="102"/>
    <col min="5" max="5" width="13.33203125" style="102" customWidth="1"/>
    <col min="6" max="6" width="2.5" style="102" customWidth="1"/>
    <col min="7" max="7" width="27.83203125" style="102" customWidth="1"/>
    <col min="8" max="8" width="8.5" style="102" customWidth="1"/>
    <col min="9" max="9" width="2.6640625" style="102" customWidth="1"/>
    <col min="10" max="10" width="25.5" style="102" customWidth="1"/>
    <col min="11" max="11" width="8.6640625" style="102" customWidth="1"/>
    <col min="12" max="16384" width="10.83203125" style="102"/>
  </cols>
  <sheetData>
    <row r="1" spans="1:11" s="102" customFormat="1">
      <c r="G1" s="103" t="s">
        <v>62</v>
      </c>
      <c r="H1" s="103" t="s">
        <v>46</v>
      </c>
      <c r="I1" s="103"/>
      <c r="J1" s="103" t="s">
        <v>68</v>
      </c>
      <c r="K1" s="103" t="s">
        <v>46</v>
      </c>
    </row>
    <row r="2" spans="1:11" s="102" customFormat="1">
      <c r="A2" s="104" t="s">
        <v>27</v>
      </c>
      <c r="B2" s="105" t="s">
        <v>46</v>
      </c>
      <c r="C2" s="105" t="s">
        <v>47</v>
      </c>
      <c r="G2" s="13" t="s">
        <v>50</v>
      </c>
      <c r="H2" s="106">
        <v>16979</v>
      </c>
      <c r="J2" s="107" t="s">
        <v>51</v>
      </c>
      <c r="K2" s="108">
        <v>21156</v>
      </c>
    </row>
    <row r="3" spans="1:11" s="102" customFormat="1">
      <c r="A3" s="109" t="s">
        <v>42</v>
      </c>
      <c r="B3" s="110">
        <v>349843</v>
      </c>
      <c r="C3" s="111">
        <v>0.33354250308222427</v>
      </c>
      <c r="G3" s="13" t="s">
        <v>51</v>
      </c>
      <c r="H3" s="35">
        <v>6329</v>
      </c>
      <c r="I3" s="13"/>
      <c r="J3" s="107" t="s">
        <v>50</v>
      </c>
      <c r="K3" s="112">
        <v>17284</v>
      </c>
    </row>
    <row r="4" spans="1:11" s="102" customFormat="1">
      <c r="A4" s="109" t="s">
        <v>43</v>
      </c>
      <c r="B4" s="110">
        <v>233688</v>
      </c>
      <c r="C4" s="111">
        <v>0.24192931432364936</v>
      </c>
      <c r="G4" s="13" t="s">
        <v>52</v>
      </c>
      <c r="H4" s="35">
        <v>5936</v>
      </c>
      <c r="I4" s="13"/>
      <c r="J4" s="107" t="s">
        <v>52</v>
      </c>
      <c r="K4" s="112">
        <v>8918</v>
      </c>
    </row>
    <row r="5" spans="1:11" s="102" customFormat="1">
      <c r="A5" s="109" t="s">
        <v>44</v>
      </c>
      <c r="B5" s="110">
        <v>287822</v>
      </c>
      <c r="C5" s="111">
        <v>0.28140865551797173</v>
      </c>
      <c r="G5" s="13" t="s">
        <v>60</v>
      </c>
      <c r="H5" s="35">
        <v>5052</v>
      </c>
      <c r="I5" s="13"/>
      <c r="J5" s="107" t="s">
        <v>69</v>
      </c>
      <c r="K5" s="112">
        <v>8906</v>
      </c>
    </row>
    <row r="6" spans="1:11" s="102" customFormat="1">
      <c r="A6" s="109" t="s">
        <v>45</v>
      </c>
      <c r="B6" s="110">
        <v>151057</v>
      </c>
      <c r="C6" s="111">
        <v>0.14311952707615466</v>
      </c>
      <c r="G6" s="13" t="s">
        <v>61</v>
      </c>
      <c r="H6" s="35">
        <v>4705</v>
      </c>
      <c r="I6" s="13"/>
      <c r="J6" s="107" t="s">
        <v>53</v>
      </c>
      <c r="K6" s="112">
        <v>6174</v>
      </c>
    </row>
    <row r="7" spans="1:11" s="102" customFormat="1">
      <c r="A7" s="113" t="s">
        <v>12</v>
      </c>
      <c r="B7" s="114">
        <v>632660</v>
      </c>
      <c r="C7" s="115">
        <v>1</v>
      </c>
      <c r="G7" s="116" t="s">
        <v>66</v>
      </c>
      <c r="H7" s="117">
        <f>SUM(H2:H6)</f>
        <v>39001</v>
      </c>
      <c r="I7" s="116"/>
      <c r="J7" s="116"/>
      <c r="K7" s="117">
        <f>SUM(K2:K6)</f>
        <v>62438</v>
      </c>
    </row>
    <row r="8" spans="1:11" s="102" customFormat="1">
      <c r="G8" s="118" t="s">
        <v>67</v>
      </c>
      <c r="H8" s="119">
        <f>H7/B13</f>
        <v>0.43073134097585758</v>
      </c>
      <c r="I8" s="119"/>
      <c r="J8" s="118"/>
      <c r="K8" s="119">
        <f>K7/C13</f>
        <v>0.41334065948615423</v>
      </c>
    </row>
    <row r="9" spans="1:11" s="102" customFormat="1">
      <c r="A9" s="120" t="s">
        <v>27</v>
      </c>
      <c r="B9" s="103">
        <v>2012</v>
      </c>
      <c r="C9" s="103">
        <v>2013</v>
      </c>
      <c r="D9" s="103" t="s">
        <v>48</v>
      </c>
      <c r="E9" s="103" t="s">
        <v>49</v>
      </c>
      <c r="G9" s="13"/>
      <c r="H9" s="35"/>
      <c r="I9" s="13"/>
      <c r="J9" s="13"/>
      <c r="K9" s="106"/>
    </row>
    <row r="10" spans="1:11" s="102" customFormat="1">
      <c r="A10" s="121" t="s">
        <v>42</v>
      </c>
      <c r="B10" s="110">
        <v>211019</v>
      </c>
      <c r="C10" s="122">
        <v>349843</v>
      </c>
      <c r="D10" s="122">
        <v>138824</v>
      </c>
      <c r="E10" s="123">
        <v>0.35618729955099421</v>
      </c>
      <c r="G10" s="13"/>
      <c r="H10" s="35"/>
      <c r="I10" s="13"/>
      <c r="J10" s="13"/>
      <c r="K10" s="106"/>
    </row>
    <row r="11" spans="1:11" s="102" customFormat="1">
      <c r="A11" s="121" t="s">
        <v>43</v>
      </c>
      <c r="B11" s="110">
        <v>153059</v>
      </c>
      <c r="C11" s="122">
        <v>233688</v>
      </c>
      <c r="D11" s="122">
        <v>80629</v>
      </c>
      <c r="E11" s="123">
        <v>0.20687363694676075</v>
      </c>
      <c r="G11" s="13"/>
      <c r="H11" s="35"/>
      <c r="I11" s="13"/>
      <c r="J11" s="13"/>
      <c r="K11" s="106"/>
    </row>
    <row r="12" spans="1:11" s="102" customFormat="1">
      <c r="A12" s="121" t="s">
        <v>44</v>
      </c>
      <c r="B12" s="110">
        <v>178036</v>
      </c>
      <c r="C12" s="122">
        <v>287822</v>
      </c>
      <c r="D12" s="122">
        <v>109786</v>
      </c>
      <c r="E12" s="123">
        <v>0.28168313021167413</v>
      </c>
      <c r="G12" s="13"/>
      <c r="H12" s="35"/>
      <c r="I12" s="13"/>
      <c r="J12" s="13"/>
      <c r="K12" s="106"/>
    </row>
    <row r="13" spans="1:11" s="102" customFormat="1">
      <c r="A13" s="121" t="s">
        <v>45</v>
      </c>
      <c r="B13" s="110">
        <v>90546</v>
      </c>
      <c r="C13" s="122">
        <v>151057</v>
      </c>
      <c r="D13" s="122">
        <v>60511</v>
      </c>
      <c r="E13" s="123">
        <v>0.15525593329057089</v>
      </c>
      <c r="G13" s="13"/>
      <c r="H13" s="35"/>
      <c r="I13" s="13"/>
      <c r="J13" s="13"/>
      <c r="K13" s="106"/>
    </row>
    <row r="14" spans="1:11" s="102" customFormat="1">
      <c r="A14" s="124" t="s">
        <v>12</v>
      </c>
      <c r="B14" s="125">
        <v>632660</v>
      </c>
      <c r="C14" s="125">
        <v>1022410</v>
      </c>
      <c r="D14" s="125">
        <v>389750</v>
      </c>
      <c r="E14" s="126">
        <v>1</v>
      </c>
      <c r="G14" s="13"/>
      <c r="H14" s="35"/>
      <c r="I14" s="13"/>
      <c r="J14" s="13"/>
      <c r="K14" s="106"/>
    </row>
    <row r="15" spans="1:11" s="102" customFormat="1">
      <c r="G15" s="13"/>
      <c r="H15" s="35"/>
      <c r="I15" s="13"/>
      <c r="J15" s="13"/>
      <c r="K15" s="35"/>
    </row>
    <row r="16" spans="1:11" s="102" customFormat="1">
      <c r="G16" s="13"/>
      <c r="H16" s="35"/>
      <c r="I16" s="13"/>
      <c r="J16" s="13"/>
      <c r="K16" s="10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baseColWidth="10" defaultRowHeight="15" x14ac:dyDescent="0"/>
  <cols>
    <col min="1" max="1" width="27.6640625" style="13" customWidth="1"/>
    <col min="2" max="3" width="11" style="13" customWidth="1"/>
    <col min="4" max="4" width="2.83203125" style="13" customWidth="1"/>
    <col min="5" max="16384" width="10.83203125" style="13"/>
  </cols>
  <sheetData>
    <row r="1" spans="1:3" s="13" customFormat="1">
      <c r="B1" s="86">
        <v>2013</v>
      </c>
      <c r="C1" s="86"/>
    </row>
    <row r="2" spans="1:3" s="13" customFormat="1">
      <c r="A2" s="26" t="s">
        <v>27</v>
      </c>
      <c r="B2" s="27" t="s">
        <v>63</v>
      </c>
      <c r="C2" s="27" t="s">
        <v>64</v>
      </c>
    </row>
    <row r="3" spans="1:3" s="13" customFormat="1">
      <c r="A3" s="13" t="s">
        <v>8</v>
      </c>
      <c r="B3" s="21">
        <v>610</v>
      </c>
      <c r="C3" s="22">
        <f>B3/B$16</f>
        <v>0.23027557568893922</v>
      </c>
    </row>
    <row r="4" spans="1:3" s="13" customFormat="1">
      <c r="A4" s="13" t="s">
        <v>84</v>
      </c>
      <c r="B4" s="21">
        <v>379</v>
      </c>
      <c r="C4" s="22">
        <f t="shared" ref="C4:C15" si="0">B4/B$16</f>
        <v>0.1430728576821442</v>
      </c>
    </row>
    <row r="5" spans="1:3" s="13" customFormat="1">
      <c r="A5" s="13" t="s">
        <v>30</v>
      </c>
      <c r="B5" s="21">
        <v>356</v>
      </c>
      <c r="C5" s="22">
        <f t="shared" si="0"/>
        <v>0.13439033597583994</v>
      </c>
    </row>
    <row r="6" spans="1:3" s="13" customFormat="1">
      <c r="A6" s="13" t="s">
        <v>58</v>
      </c>
      <c r="B6" s="21">
        <v>280</v>
      </c>
      <c r="C6" s="22">
        <f t="shared" si="0"/>
        <v>0.10570026425066063</v>
      </c>
    </row>
    <row r="7" spans="1:3" s="13" customFormat="1">
      <c r="A7" s="13" t="s">
        <v>55</v>
      </c>
      <c r="B7" s="21">
        <v>261</v>
      </c>
      <c r="C7" s="22">
        <f t="shared" si="0"/>
        <v>9.8527746319365797E-2</v>
      </c>
    </row>
    <row r="8" spans="1:3" s="13" customFormat="1">
      <c r="A8" s="13" t="s">
        <v>59</v>
      </c>
      <c r="B8" s="21">
        <v>232</v>
      </c>
      <c r="C8" s="22">
        <f t="shared" si="0"/>
        <v>8.7580218950547378E-2</v>
      </c>
    </row>
    <row r="9" spans="1:3" s="13" customFormat="1">
      <c r="A9" s="107" t="s">
        <v>65</v>
      </c>
      <c r="B9" s="127">
        <v>190</v>
      </c>
      <c r="C9" s="22">
        <f t="shared" si="0"/>
        <v>7.1725179312948278E-2</v>
      </c>
    </row>
    <row r="10" spans="1:3" s="13" customFormat="1">
      <c r="A10" s="13" t="s">
        <v>56</v>
      </c>
      <c r="B10" s="21">
        <v>78</v>
      </c>
      <c r="C10" s="22">
        <f t="shared" si="0"/>
        <v>2.9445073612684031E-2</v>
      </c>
    </row>
    <row r="11" spans="1:3" s="13" customFormat="1">
      <c r="A11" s="13" t="s">
        <v>29</v>
      </c>
      <c r="B11" s="21">
        <v>50</v>
      </c>
      <c r="C11" s="22">
        <f t="shared" si="0"/>
        <v>1.8875047187617969E-2</v>
      </c>
    </row>
    <row r="12" spans="1:3" s="13" customFormat="1">
      <c r="A12" s="13" t="s">
        <v>85</v>
      </c>
      <c r="B12" s="21">
        <v>50</v>
      </c>
      <c r="C12" s="22">
        <f t="shared" si="0"/>
        <v>1.8875047187617969E-2</v>
      </c>
    </row>
    <row r="13" spans="1:3" s="13" customFormat="1">
      <c r="A13" s="13" t="s">
        <v>54</v>
      </c>
      <c r="B13" s="21">
        <v>38</v>
      </c>
      <c r="C13" s="22">
        <f t="shared" si="0"/>
        <v>1.4345035862589657E-2</v>
      </c>
    </row>
    <row r="14" spans="1:3" s="13" customFormat="1">
      <c r="A14" s="13" t="s">
        <v>57</v>
      </c>
      <c r="B14" s="21">
        <v>15</v>
      </c>
      <c r="C14" s="22">
        <f t="shared" si="0"/>
        <v>5.6625141562853904E-3</v>
      </c>
    </row>
    <row r="15" spans="1:3" s="13" customFormat="1">
      <c r="A15" s="13" t="s">
        <v>20</v>
      </c>
      <c r="B15" s="21">
        <v>110</v>
      </c>
      <c r="C15" s="22">
        <f t="shared" si="0"/>
        <v>4.1525103812759534E-2</v>
      </c>
    </row>
    <row r="16" spans="1:3" s="13" customFormat="1">
      <c r="A16" s="15" t="s">
        <v>12</v>
      </c>
      <c r="B16" s="23">
        <f>SUM(B3:B15)</f>
        <v>2649</v>
      </c>
      <c r="C16" s="24">
        <f>SUM(C3:C15)</f>
        <v>0.99999999999999989</v>
      </c>
    </row>
  </sheetData>
  <sortState ref="A6:B18">
    <sortCondition descending="1" ref="B6:B18"/>
  </sortState>
  <mergeCells count="1">
    <mergeCell ref="B1:C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pane xSplit="1" ySplit="1" topLeftCell="B2" activePane="bottomRight" state="frozen"/>
      <selection pane="topRight" activeCell="B1" sqref="B1"/>
      <selection pane="bottomLeft" activeCell="A53" sqref="A53"/>
      <selection pane="bottomRight" activeCell="C61" sqref="C61"/>
    </sheetView>
  </sheetViews>
  <sheetFormatPr baseColWidth="10" defaultColWidth="9.1640625" defaultRowHeight="15" x14ac:dyDescent="0"/>
  <cols>
    <col min="1" max="1" width="29.6640625" style="41" customWidth="1"/>
    <col min="2" max="2" width="17.6640625" style="41" customWidth="1"/>
    <col min="3" max="3" width="19.6640625" style="41" customWidth="1"/>
    <col min="4" max="4" width="0.83203125" style="39" customWidth="1"/>
    <col min="5" max="16384" width="9.1640625" style="39"/>
  </cols>
  <sheetData>
    <row r="1" spans="1:3" ht="50" customHeight="1">
      <c r="A1" s="87" t="s">
        <v>106</v>
      </c>
      <c r="B1" s="87"/>
      <c r="C1" s="87"/>
    </row>
    <row r="2" spans="1:3">
      <c r="A2" s="40" t="s">
        <v>73</v>
      </c>
    </row>
    <row r="4" spans="1:3">
      <c r="A4" s="42" t="s">
        <v>74</v>
      </c>
      <c r="B4" s="43" t="s">
        <v>28</v>
      </c>
      <c r="C4" s="43" t="s">
        <v>83</v>
      </c>
    </row>
    <row r="5" spans="1:3">
      <c r="A5" s="44" t="s">
        <v>108</v>
      </c>
      <c r="B5" s="45">
        <v>84</v>
      </c>
      <c r="C5" s="46">
        <v>904378</v>
      </c>
    </row>
    <row r="6" spans="1:3">
      <c r="A6" s="44" t="s">
        <v>75</v>
      </c>
      <c r="B6" s="45">
        <f>48+10</f>
        <v>58</v>
      </c>
      <c r="C6" s="46">
        <f>1799060+67800</f>
        <v>1866860</v>
      </c>
    </row>
    <row r="7" spans="1:3">
      <c r="A7" s="44" t="s">
        <v>107</v>
      </c>
      <c r="B7" s="45">
        <v>37</v>
      </c>
      <c r="C7" s="46">
        <v>267105</v>
      </c>
    </row>
    <row r="8" spans="1:3">
      <c r="A8" s="47" t="s">
        <v>76</v>
      </c>
      <c r="B8" s="45">
        <v>15</v>
      </c>
      <c r="C8" s="46">
        <v>250102</v>
      </c>
    </row>
    <row r="9" spans="1:3">
      <c r="A9" s="44" t="s">
        <v>77</v>
      </c>
      <c r="B9" s="45">
        <v>14</v>
      </c>
      <c r="C9" s="46">
        <v>55759</v>
      </c>
    </row>
    <row r="10" spans="1:3">
      <c r="A10" s="44" t="s">
        <v>79</v>
      </c>
      <c r="B10" s="45">
        <v>14</v>
      </c>
      <c r="C10" s="46">
        <v>75727</v>
      </c>
    </row>
    <row r="11" spans="1:3">
      <c r="A11" s="44" t="s">
        <v>80</v>
      </c>
      <c r="B11" s="45">
        <v>14</v>
      </c>
      <c r="C11" s="46">
        <v>81117</v>
      </c>
    </row>
    <row r="12" spans="1:3">
      <c r="A12" s="44" t="s">
        <v>109</v>
      </c>
      <c r="B12" s="45">
        <v>11</v>
      </c>
      <c r="C12" s="46">
        <v>57738</v>
      </c>
    </row>
    <row r="13" spans="1:3">
      <c r="A13" s="44" t="s">
        <v>20</v>
      </c>
      <c r="B13" s="45">
        <v>11</v>
      </c>
      <c r="C13" s="46">
        <v>177767</v>
      </c>
    </row>
    <row r="14" spans="1:3">
      <c r="A14" s="67" t="s">
        <v>78</v>
      </c>
      <c r="B14" s="45">
        <v>8</v>
      </c>
      <c r="C14" s="46">
        <v>57444</v>
      </c>
    </row>
    <row r="15" spans="1:3">
      <c r="A15" s="48" t="s">
        <v>81</v>
      </c>
      <c r="B15" s="45">
        <f>391+12</f>
        <v>403</v>
      </c>
      <c r="C15" s="46">
        <v>1917373</v>
      </c>
    </row>
    <row r="16" spans="1:3">
      <c r="A16" s="49" t="s">
        <v>12</v>
      </c>
      <c r="B16" s="50">
        <f>SUM(B5:B15)</f>
        <v>669</v>
      </c>
      <c r="C16" s="51">
        <f>SUM(C5:C15)</f>
        <v>5711370</v>
      </c>
    </row>
    <row r="18" spans="1:3">
      <c r="A18" s="40" t="s">
        <v>82</v>
      </c>
    </row>
    <row r="20" spans="1:3">
      <c r="A20" s="52" t="s">
        <v>27</v>
      </c>
      <c r="B20" s="53" t="s">
        <v>28</v>
      </c>
      <c r="C20" s="53" t="s">
        <v>83</v>
      </c>
    </row>
    <row r="21" spans="1:3">
      <c r="A21" s="41" t="s">
        <v>8</v>
      </c>
      <c r="B21" s="54">
        <v>84</v>
      </c>
      <c r="C21" s="55">
        <v>832859</v>
      </c>
    </row>
    <row r="22" spans="1:3">
      <c r="A22" s="41" t="s">
        <v>30</v>
      </c>
      <c r="B22" s="54">
        <v>59</v>
      </c>
      <c r="C22" s="55">
        <f>694526+20000</f>
        <v>714526</v>
      </c>
    </row>
    <row r="23" spans="1:3">
      <c r="A23" s="41" t="s">
        <v>55</v>
      </c>
      <c r="B23" s="54">
        <v>57</v>
      </c>
      <c r="C23" s="55">
        <v>547431</v>
      </c>
    </row>
    <row r="24" spans="1:3">
      <c r="A24" s="41" t="s">
        <v>84</v>
      </c>
      <c r="B24" s="54">
        <v>55</v>
      </c>
      <c r="C24" s="55">
        <f>1072322+84922</f>
        <v>1157244</v>
      </c>
    </row>
    <row r="25" spans="1:3">
      <c r="A25" s="41" t="s">
        <v>86</v>
      </c>
      <c r="B25" s="54">
        <v>37</v>
      </c>
      <c r="C25" s="55">
        <v>327930</v>
      </c>
    </row>
    <row r="26" spans="1:3">
      <c r="A26" s="41" t="s">
        <v>29</v>
      </c>
      <c r="B26" s="54">
        <v>23</v>
      </c>
      <c r="C26" s="55">
        <v>155750</v>
      </c>
    </row>
    <row r="27" spans="1:3">
      <c r="A27" s="41" t="s">
        <v>59</v>
      </c>
      <c r="B27" s="54">
        <v>22</v>
      </c>
      <c r="C27" s="55">
        <v>71650</v>
      </c>
    </row>
    <row r="28" spans="1:3">
      <c r="A28" s="41" t="s">
        <v>54</v>
      </c>
      <c r="B28" s="54">
        <v>16</v>
      </c>
      <c r="C28" s="55">
        <v>130667</v>
      </c>
    </row>
    <row r="29" spans="1:3">
      <c r="A29" s="41" t="s">
        <v>85</v>
      </c>
      <c r="B29" s="54">
        <v>14</v>
      </c>
      <c r="C29" s="55">
        <v>176967</v>
      </c>
    </row>
    <row r="30" spans="1:3">
      <c r="A30" s="62" t="s">
        <v>65</v>
      </c>
      <c r="B30" s="54">
        <v>10</v>
      </c>
      <c r="C30" s="55">
        <f>40875+7154</f>
        <v>48029</v>
      </c>
    </row>
    <row r="31" spans="1:3">
      <c r="A31" s="41" t="s">
        <v>20</v>
      </c>
      <c r="B31" s="54">
        <v>20</v>
      </c>
      <c r="C31" s="55">
        <f>92227+13500</f>
        <v>105727</v>
      </c>
    </row>
    <row r="32" spans="1:3">
      <c r="A32" s="56" t="s">
        <v>81</v>
      </c>
      <c r="B32" s="54">
        <v>272</v>
      </c>
      <c r="C32" s="55">
        <f>938308+136403+96600+271279</f>
        <v>1442590</v>
      </c>
    </row>
    <row r="33" spans="1:3">
      <c r="A33" s="40" t="s">
        <v>12</v>
      </c>
      <c r="B33" s="57">
        <f>SUM(B21:B32)</f>
        <v>669</v>
      </c>
      <c r="C33" s="58">
        <f>SUM(C21:C32)</f>
        <v>5711370</v>
      </c>
    </row>
    <row r="34" spans="1:3">
      <c r="C34" s="59"/>
    </row>
    <row r="35" spans="1:3">
      <c r="A35" s="40" t="s">
        <v>87</v>
      </c>
    </row>
    <row r="37" spans="1:3">
      <c r="A37" s="52" t="s">
        <v>88</v>
      </c>
      <c r="B37" s="53" t="s">
        <v>28</v>
      </c>
      <c r="C37" s="53" t="s">
        <v>83</v>
      </c>
    </row>
    <row r="38" spans="1:3">
      <c r="A38" s="59" t="s">
        <v>89</v>
      </c>
      <c r="B38" s="54">
        <v>160</v>
      </c>
      <c r="C38" s="55">
        <v>2205272</v>
      </c>
    </row>
    <row r="39" spans="1:3">
      <c r="A39" s="59" t="s">
        <v>90</v>
      </c>
      <c r="B39" s="54">
        <v>34</v>
      </c>
      <c r="C39" s="55">
        <v>575315</v>
      </c>
    </row>
    <row r="40" spans="1:3">
      <c r="A40" s="77" t="s">
        <v>91</v>
      </c>
      <c r="B40" s="54">
        <v>11</v>
      </c>
      <c r="C40" s="55">
        <v>71342</v>
      </c>
    </row>
    <row r="41" spans="1:3">
      <c r="A41" s="41" t="s">
        <v>92</v>
      </c>
      <c r="B41" s="54">
        <v>48</v>
      </c>
      <c r="C41" s="55">
        <v>413344</v>
      </c>
    </row>
    <row r="42" spans="1:3">
      <c r="A42" s="60" t="s">
        <v>81</v>
      </c>
      <c r="B42" s="54">
        <v>416</v>
      </c>
      <c r="C42" s="55">
        <f>2159496+286600</f>
        <v>2446096</v>
      </c>
    </row>
    <row r="43" spans="1:3">
      <c r="A43" s="40" t="s">
        <v>12</v>
      </c>
      <c r="B43" s="57">
        <f>SUM(B38:B42)</f>
        <v>669</v>
      </c>
      <c r="C43" s="58">
        <f>SUM(C38:C42)</f>
        <v>5711369</v>
      </c>
    </row>
    <row r="46" spans="1:3">
      <c r="A46" s="40" t="s">
        <v>93</v>
      </c>
    </row>
    <row r="47" spans="1:3">
      <c r="A47" s="59"/>
      <c r="C47" s="59"/>
    </row>
    <row r="48" spans="1:3">
      <c r="A48" s="52" t="s">
        <v>88</v>
      </c>
      <c r="B48" s="53" t="s">
        <v>28</v>
      </c>
      <c r="C48" s="53" t="s">
        <v>83</v>
      </c>
    </row>
    <row r="49" spans="1:3">
      <c r="A49" s="59" t="s">
        <v>94</v>
      </c>
      <c r="B49" s="54">
        <v>77</v>
      </c>
      <c r="C49" s="55">
        <v>1590251</v>
      </c>
    </row>
    <row r="50" spans="1:3">
      <c r="A50" s="59" t="s">
        <v>95</v>
      </c>
      <c r="B50" s="54">
        <v>19</v>
      </c>
      <c r="C50" s="55">
        <v>170838</v>
      </c>
    </row>
    <row r="51" spans="1:3">
      <c r="A51" s="78" t="s">
        <v>96</v>
      </c>
      <c r="B51" s="54">
        <v>69</v>
      </c>
      <c r="C51" s="55">
        <v>444378</v>
      </c>
    </row>
    <row r="52" spans="1:3">
      <c r="A52" s="56" t="s">
        <v>10</v>
      </c>
      <c r="B52" s="54">
        <v>6</v>
      </c>
      <c r="C52" s="55">
        <f>34000+37146</f>
        <v>71146</v>
      </c>
    </row>
    <row r="53" spans="1:3">
      <c r="A53" s="40" t="s">
        <v>12</v>
      </c>
      <c r="B53" s="57">
        <f>SUM(B49:B52)</f>
        <v>171</v>
      </c>
      <c r="C53" s="58">
        <f>SUM(C49:C52)</f>
        <v>2276613</v>
      </c>
    </row>
    <row r="55" spans="1:3">
      <c r="A55" s="40" t="s">
        <v>97</v>
      </c>
    </row>
    <row r="56" spans="1:3">
      <c r="A56" s="61"/>
      <c r="B56" s="61"/>
      <c r="C56" s="61"/>
    </row>
    <row r="57" spans="1:3">
      <c r="A57" s="52" t="s">
        <v>98</v>
      </c>
      <c r="B57" s="53" t="s">
        <v>28</v>
      </c>
      <c r="C57" s="53" t="s">
        <v>83</v>
      </c>
    </row>
    <row r="58" spans="1:3">
      <c r="A58" s="41" t="s">
        <v>99</v>
      </c>
      <c r="B58" s="54">
        <v>91</v>
      </c>
      <c r="C58" s="55">
        <v>779792</v>
      </c>
    </row>
    <row r="59" spans="1:3">
      <c r="A59" s="41" t="s">
        <v>100</v>
      </c>
      <c r="B59" s="54">
        <v>89</v>
      </c>
      <c r="C59" s="55">
        <v>1650264</v>
      </c>
    </row>
    <row r="60" spans="1:3">
      <c r="A60" s="41" t="s">
        <v>101</v>
      </c>
      <c r="B60" s="54">
        <v>39</v>
      </c>
      <c r="C60" s="55">
        <v>511287</v>
      </c>
    </row>
    <row r="61" spans="1:3">
      <c r="A61" s="41" t="s">
        <v>102</v>
      </c>
      <c r="B61" s="54">
        <v>18</v>
      </c>
      <c r="C61" s="55">
        <v>244941</v>
      </c>
    </row>
    <row r="62" spans="1:3">
      <c r="A62" s="41" t="s">
        <v>103</v>
      </c>
      <c r="B62" s="54">
        <v>16</v>
      </c>
      <c r="C62" s="55">
        <v>258024</v>
      </c>
    </row>
    <row r="63" spans="1:3">
      <c r="A63" s="41" t="s">
        <v>104</v>
      </c>
      <c r="B63" s="54">
        <v>4</v>
      </c>
      <c r="C63" s="55">
        <v>50421</v>
      </c>
    </row>
    <row r="64" spans="1:3">
      <c r="A64" s="41" t="s">
        <v>110</v>
      </c>
      <c r="B64" s="54">
        <v>1</v>
      </c>
      <c r="C64" s="55">
        <v>2314</v>
      </c>
    </row>
    <row r="65" spans="1:3">
      <c r="A65" s="56" t="s">
        <v>81</v>
      </c>
      <c r="B65" s="54">
        <f>199+212</f>
        <v>411</v>
      </c>
      <c r="C65" s="55">
        <f>1142106+1072221</f>
        <v>2214327</v>
      </c>
    </row>
    <row r="66" spans="1:3">
      <c r="A66" s="40" t="s">
        <v>12</v>
      </c>
      <c r="B66" s="57">
        <f>SUM(B58:B65)</f>
        <v>669</v>
      </c>
      <c r="C66" s="58">
        <f>SUM(C58:C65)</f>
        <v>5711370</v>
      </c>
    </row>
    <row r="67" spans="1:3">
      <c r="B67" s="54"/>
      <c r="C67" s="55"/>
    </row>
    <row r="70" spans="1:3" ht="10" customHeight="1"/>
    <row r="71" spans="1:3" ht="10" customHeight="1"/>
  </sheetData>
  <sheetProtection selectLockedCells="1" selectUnlockedCells="1"/>
  <sortState ref="A5:C14">
    <sortCondition descending="1" ref="B5:B14"/>
  </sortState>
  <mergeCells count="1">
    <mergeCell ref="A1:C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42" sqref="C42"/>
    </sheetView>
  </sheetViews>
  <sheetFormatPr baseColWidth="10" defaultRowHeight="15" x14ac:dyDescent="0"/>
  <cols>
    <col min="1" max="1" width="38" customWidth="1"/>
    <col min="2" max="2" width="28.6640625" customWidth="1"/>
    <col min="3" max="3" width="11" bestFit="1" customWidth="1"/>
  </cols>
  <sheetData>
    <row r="1" spans="1:3">
      <c r="A1" s="52" t="s">
        <v>24</v>
      </c>
      <c r="B1" s="53" t="s">
        <v>111</v>
      </c>
      <c r="C1" s="53" t="s">
        <v>4</v>
      </c>
    </row>
    <row r="2" spans="1:3">
      <c r="A2" s="64" t="s">
        <v>114</v>
      </c>
      <c r="B2" s="54" t="s">
        <v>112</v>
      </c>
      <c r="C2" s="55">
        <v>300000</v>
      </c>
    </row>
    <row r="3" spans="1:3">
      <c r="A3" s="64" t="s">
        <v>114</v>
      </c>
      <c r="B3" s="54" t="s">
        <v>113</v>
      </c>
      <c r="C3" s="55">
        <v>50000</v>
      </c>
    </row>
    <row r="4" spans="1:3">
      <c r="A4" s="64" t="s">
        <v>115</v>
      </c>
      <c r="B4" s="54" t="s">
        <v>118</v>
      </c>
      <c r="C4" s="55">
        <v>245000</v>
      </c>
    </row>
    <row r="5" spans="1:3">
      <c r="A5" s="64" t="s">
        <v>116</v>
      </c>
      <c r="B5" s="54" t="s">
        <v>119</v>
      </c>
      <c r="C5" s="55">
        <v>200000</v>
      </c>
    </row>
    <row r="6" spans="1:3">
      <c r="A6" s="64" t="s">
        <v>117</v>
      </c>
      <c r="B6" s="54" t="s">
        <v>112</v>
      </c>
      <c r="C6" s="55">
        <v>100000</v>
      </c>
    </row>
    <row r="7" spans="1:3">
      <c r="A7" s="63" t="s">
        <v>12</v>
      </c>
      <c r="B7" s="57"/>
      <c r="C7" s="58">
        <f>SUM(C2:C6)</f>
        <v>895000</v>
      </c>
    </row>
    <row r="9" spans="1:3">
      <c r="B9" s="54"/>
      <c r="C9" s="55"/>
    </row>
    <row r="11" spans="1:3">
      <c r="C11" s="6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M42" sqref="M42"/>
    </sheetView>
  </sheetViews>
  <sheetFormatPr baseColWidth="10" defaultRowHeight="15" x14ac:dyDescent="0"/>
  <cols>
    <col min="1" max="1" width="16" style="91" customWidth="1"/>
    <col min="2" max="3" width="10.83203125" style="91"/>
    <col min="4" max="4" width="12.33203125" style="91" customWidth="1"/>
    <col min="5" max="5" width="11" style="91" bestFit="1" customWidth="1"/>
    <col min="6" max="6" width="2" style="91" customWidth="1"/>
    <col min="7" max="16384" width="10.83203125" style="91"/>
  </cols>
  <sheetData>
    <row r="1" spans="1:6" s="91" customFormat="1">
      <c r="A1" s="91" t="s">
        <v>120</v>
      </c>
    </row>
    <row r="2" spans="1:6" s="91" customFormat="1">
      <c r="A2" s="92"/>
      <c r="B2" s="93" t="s">
        <v>28</v>
      </c>
      <c r="C2" s="93"/>
      <c r="D2" s="93" t="s">
        <v>32</v>
      </c>
      <c r="E2" s="93"/>
      <c r="F2" s="92"/>
    </row>
    <row r="3" spans="1:6" s="91" customFormat="1">
      <c r="A3" s="94" t="s">
        <v>31</v>
      </c>
      <c r="B3" s="95">
        <v>2012</v>
      </c>
      <c r="C3" s="95">
        <v>2013</v>
      </c>
      <c r="D3" s="95">
        <v>2012</v>
      </c>
      <c r="E3" s="95">
        <v>2013</v>
      </c>
    </row>
    <row r="4" spans="1:6" s="91" customFormat="1">
      <c r="A4" s="96" t="s">
        <v>33</v>
      </c>
      <c r="B4" s="97">
        <v>1</v>
      </c>
      <c r="C4" s="97">
        <v>3</v>
      </c>
      <c r="D4" s="98">
        <v>130445.8</v>
      </c>
      <c r="E4" s="98">
        <v>510000</v>
      </c>
    </row>
    <row r="5" spans="1:6" s="91" customFormat="1">
      <c r="A5" s="96" t="s">
        <v>34</v>
      </c>
      <c r="B5" s="97">
        <v>1</v>
      </c>
      <c r="C5" s="97">
        <v>3</v>
      </c>
      <c r="D5" s="98">
        <v>74999.999999999985</v>
      </c>
      <c r="E5" s="98">
        <v>150000</v>
      </c>
    </row>
    <row r="6" spans="1:6" s="91" customFormat="1">
      <c r="A6" s="96" t="s">
        <v>35</v>
      </c>
      <c r="B6" s="97">
        <v>13</v>
      </c>
      <c r="C6" s="97">
        <v>27</v>
      </c>
      <c r="D6" s="98">
        <v>228665.79000000004</v>
      </c>
      <c r="E6" s="98">
        <v>374063.78</v>
      </c>
    </row>
    <row r="7" spans="1:6" s="91" customFormat="1">
      <c r="A7" s="96" t="s">
        <v>36</v>
      </c>
      <c r="B7" s="97">
        <v>16</v>
      </c>
      <c r="C7" s="97">
        <v>24</v>
      </c>
      <c r="D7" s="98">
        <v>85974.390000000014</v>
      </c>
      <c r="E7" s="98">
        <v>136866.50999999978</v>
      </c>
    </row>
    <row r="8" spans="1:6" s="91" customFormat="1">
      <c r="A8" s="96" t="s">
        <v>37</v>
      </c>
      <c r="B8" s="97">
        <v>19</v>
      </c>
      <c r="C8" s="97">
        <v>79</v>
      </c>
      <c r="D8" s="98">
        <v>32678.489999999932</v>
      </c>
      <c r="E8" s="98">
        <v>142657.46999999997</v>
      </c>
    </row>
    <row r="9" spans="1:6" s="91" customFormat="1">
      <c r="A9" s="96" t="s">
        <v>38</v>
      </c>
      <c r="B9" s="97">
        <v>378</v>
      </c>
      <c r="C9" s="97">
        <v>592</v>
      </c>
      <c r="D9" s="98">
        <v>30050.20000000007</v>
      </c>
      <c r="E9" s="98">
        <v>44475.339999999618</v>
      </c>
    </row>
    <row r="10" spans="1:6" s="91" customFormat="1">
      <c r="A10" s="99" t="s">
        <v>12</v>
      </c>
      <c r="B10" s="100">
        <f>SUM(B4:B9)</f>
        <v>428</v>
      </c>
      <c r="C10" s="100">
        <f>SUM(C4:C9)</f>
        <v>728</v>
      </c>
      <c r="D10" s="101">
        <f>SUM(D4:D9)</f>
        <v>582814.67000000004</v>
      </c>
      <c r="E10" s="101">
        <f>SUM(E4:E9)</f>
        <v>1358063.0999999994</v>
      </c>
    </row>
  </sheetData>
  <mergeCells count="2">
    <mergeCell ref="B2:C2"/>
    <mergeCell ref="D2:E2"/>
  </mergeCells>
  <phoneticPr fontId="1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MM v operating exp</vt:lpstr>
      <vt:lpstr>MM by charity</vt:lpstr>
      <vt:lpstr>MM by donation size</vt:lpstr>
      <vt:lpstr>CN and GS</vt:lpstr>
      <vt:lpstr>Web sources</vt:lpstr>
      <vt:lpstr>All donor sources</vt:lpstr>
      <vt:lpstr>Survey results</vt:lpstr>
      <vt:lpstr>Other MM</vt:lpstr>
      <vt:lpstr>Unrestricted donors</vt:lpstr>
      <vt:lpstr>$50k+ donors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Crispin</dc:creator>
  <cp:lastModifiedBy>Natalie Crispin</cp:lastModifiedBy>
  <dcterms:created xsi:type="dcterms:W3CDTF">2013-02-21T23:47:35Z</dcterms:created>
  <dcterms:modified xsi:type="dcterms:W3CDTF">2014-03-19T23:42:24Z</dcterms:modified>
</cp:coreProperties>
</file>